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6\Troškovnici\Osiguranje imovine\"/>
    </mc:Choice>
  </mc:AlternateContent>
  <xr:revisionPtr revIDLastSave="0" documentId="13_ncr:1_{9E87704E-DA44-454F-8FC7-F6F3FA0BD9F8}" xr6:coauthVersionLast="47" xr6:coauthVersionMax="47" xr10:uidLastSave="{00000000-0000-0000-0000-000000000000}"/>
  <bookViews>
    <workbookView xWindow="28680" yWindow="-120" windowWidth="29040" windowHeight="17520" activeTab="6" xr2:uid="{00000000-000D-0000-FFFF-FFFF00000000}"/>
  </bookViews>
  <sheets>
    <sheet name="01 POTRES" sheetId="1" r:id="rId1"/>
    <sheet name="02 POŽAR" sheetId="2" r:id="rId2"/>
    <sheet name="03 LOM STROJA" sheetId="3" r:id="rId3"/>
    <sheet name="04 KRAĐA" sheetId="4" r:id="rId4"/>
    <sheet name="05 LOM STAKLA" sheetId="5" r:id="rId5"/>
    <sheet name="06 JAVNA ODGOVORNOST" sheetId="6" r:id="rId6"/>
    <sheet name="7 REKAPITULACIJA" sheetId="7" r:id="rId7"/>
  </sheets>
  <definedNames>
    <definedName name="_xlnm.Print_Area" localSheetId="0">'01 POTRES'!$A$1:$G$86</definedName>
    <definedName name="_xlnm.Print_Area" localSheetId="2">'03 LOM STROJA'!$A$1:$D$19</definedName>
    <definedName name="_xlnm.Print_Area" localSheetId="3">'04 KRAĐA'!$A$1:$D$26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2" l="1"/>
  <c r="G106" i="2"/>
  <c r="G86" i="2"/>
  <c r="G104" i="2" s="1"/>
  <c r="B11" i="7" s="1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50" i="2"/>
  <c r="F51" i="2"/>
  <c r="F52" i="2"/>
  <c r="F53" i="2"/>
  <c r="F54" i="2"/>
  <c r="F55" i="2"/>
  <c r="F57" i="2"/>
  <c r="F59" i="2"/>
  <c r="F60" i="2"/>
  <c r="F61" i="2"/>
  <c r="F62" i="2"/>
  <c r="F63" i="2"/>
  <c r="F64" i="2"/>
  <c r="F65" i="2"/>
  <c r="F66" i="2"/>
  <c r="F67" i="2"/>
  <c r="F68" i="2"/>
  <c r="F69" i="2"/>
  <c r="F71" i="2"/>
  <c r="F73" i="2"/>
  <c r="F74" i="2"/>
  <c r="F75" i="2"/>
  <c r="F76" i="2"/>
  <c r="F78" i="2"/>
  <c r="F79" i="2"/>
  <c r="F80" i="2"/>
  <c r="F81" i="2"/>
  <c r="F82" i="2"/>
  <c r="F83" i="2"/>
  <c r="F84" i="2"/>
  <c r="F85" i="2"/>
  <c r="F11" i="1"/>
  <c r="F12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7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8" i="1"/>
  <c r="F79" i="1"/>
  <c r="F80" i="1"/>
  <c r="F81" i="1"/>
  <c r="F82" i="1"/>
  <c r="F83" i="1"/>
  <c r="F84" i="1"/>
  <c r="F85" i="1"/>
  <c r="G86" i="1"/>
  <c r="B8" i="7" s="1"/>
  <c r="D26" i="4"/>
  <c r="E13" i="6"/>
  <c r="D9" i="5"/>
  <c r="D19" i="3"/>
  <c r="G103" i="2"/>
  <c r="C77" i="2"/>
  <c r="F77" i="2" s="1"/>
  <c r="C72" i="2"/>
  <c r="F72" i="2" s="1"/>
  <c r="C70" i="2"/>
  <c r="F70" i="2" s="1"/>
  <c r="C58" i="2"/>
  <c r="F58" i="2" s="1"/>
  <c r="C56" i="2"/>
  <c r="F56" i="2" s="1"/>
  <c r="C49" i="2"/>
  <c r="F49" i="2" s="1"/>
  <c r="C30" i="2"/>
  <c r="F30" i="2" s="1"/>
  <c r="C13" i="2"/>
  <c r="F13" i="2" s="1"/>
  <c r="C10" i="2"/>
  <c r="F10" i="2" s="1"/>
  <c r="C58" i="1"/>
  <c r="F58" i="1" s="1"/>
  <c r="G108" i="2" l="1"/>
  <c r="G109" i="2" s="1"/>
  <c r="B13" i="7"/>
  <c r="B14" i="7"/>
  <c r="B15" i="7"/>
  <c r="B16" i="7"/>
  <c r="C30" i="1"/>
  <c r="F30" i="1" s="1"/>
  <c r="C49" i="1"/>
  <c r="F49" i="1" s="1"/>
  <c r="C70" i="1"/>
  <c r="F70" i="1" s="1"/>
  <c r="C77" i="1"/>
  <c r="F77" i="1" s="1"/>
  <c r="C10" i="1"/>
  <c r="F10" i="1" s="1"/>
  <c r="C56" i="1"/>
  <c r="F56" i="1" s="1"/>
  <c r="C72" i="1"/>
  <c r="F72" i="1" s="1"/>
  <c r="C13" i="1"/>
  <c r="F13" i="1" s="1"/>
  <c r="F16" i="1"/>
  <c r="B12" i="7" l="1"/>
  <c r="B10" i="7" l="1"/>
  <c r="B9" i="7" s="1"/>
  <c r="B17" i="7" s="1"/>
</calcChain>
</file>

<file path=xl/sharedStrings.xml><?xml version="1.0" encoding="utf-8"?>
<sst xmlns="http://schemas.openxmlformats.org/spreadsheetml/2006/main" count="510" uniqueCount="249">
  <si>
    <t>Naručitelj:  Grad Požega</t>
  </si>
  <si>
    <t>POŽEGA, Trg Svetog Trojstva 1</t>
  </si>
  <si>
    <t>OIB: 95699596710</t>
  </si>
  <si>
    <t>TROŠKOVNIK 1 - OSIGURANJE OD POTRESA</t>
  </si>
  <si>
    <t>RB.</t>
  </si>
  <si>
    <t>MJESTO OSIGURNJA (ADRESA)</t>
  </si>
  <si>
    <t>VRIJEDNOST GRAĐEVINSKIH OBJEKATA</t>
  </si>
  <si>
    <t>VRIJEDNOST OPREME</t>
  </si>
  <si>
    <t>PREDMET OSIGURANJA</t>
  </si>
  <si>
    <t xml:space="preserve">PREMIJA OSIGURANJA ZA 1 GODINU, bez PDV-a </t>
  </si>
  <si>
    <t>1.</t>
  </si>
  <si>
    <t>GRAĐEVINSKI OBJEKTI I OPREMA - NA SVIM LOKACIJAMA NARUČITELJA</t>
  </si>
  <si>
    <t>1.1.</t>
  </si>
  <si>
    <t>OSNOVNE OPASNOSTI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</si>
  <si>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</si>
  <si>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</si>
  <si>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</si>
  <si>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</si>
  <si>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</si>
  <si>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</si>
  <si>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</si>
  <si>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</si>
  <si>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</si>
  <si>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</si>
  <si>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</si>
  <si>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</si>
  <si>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</si>
  <si>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</si>
  <si>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</si>
  <si>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</si>
  <si>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</si>
  <si>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</si>
  <si>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</si>
  <si>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</si>
  <si>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</si>
  <si>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</si>
  <si>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</si>
  <si>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</si>
  <si>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</si>
  <si>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</si>
  <si>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</si>
  <si>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</si>
  <si>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</si>
  <si>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</si>
  <si>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</si>
  <si>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</si>
  <si>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</si>
  <si>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</si>
  <si>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</si>
  <si>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</si>
  <si>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</si>
  <si>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</si>
  <si>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</si>
  <si>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</si>
  <si>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</si>
  <si>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</si>
  <si>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</si>
  <si>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</si>
  <si>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</si>
  <si>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</si>
  <si>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</si>
  <si>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</si>
  <si>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</si>
  <si>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</si>
  <si>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</si>
  <si>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</si>
  <si>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</si>
  <si>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</si>
  <si>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</si>
  <si>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</si>
  <si>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</si>
  <si>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</si>
  <si>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</si>
  <si>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</si>
  <si>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</si>
  <si>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</si>
  <si>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</si>
  <si>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</si>
  <si>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</si>
  <si>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</si>
  <si>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</si>
  <si>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</si>
  <si>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</si>
  <si>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OSIGURANJE OD POTRESA, CIJENA BEZ PDV-a:</t>
  </si>
  <si>
    <t>DOPUNSKE OPASNOSTI:</t>
  </si>
  <si>
    <t>Izljev vode iz vodovodnih i kanalizacijskih cijevi na 1. rizik, stakva pod rednim brojem 1.</t>
  </si>
  <si>
    <t>Izljev vode iz vodovodnih i kanalizacijskih cijevi na 1. rizik, stakva pod rednim brojem 2.</t>
  </si>
  <si>
    <t>Izljev vode iz vodovodnih i kanalizacijskih cijevi na 1. rizik, stavka pod rednim brojem 7.</t>
  </si>
  <si>
    <t>Izljev vode iz vodovodnih i kanalizacijskih cijevi na 1. rizik , stavka pod rednim brojem 53.</t>
  </si>
  <si>
    <t>Izljev vode iz vodovodnih i kanalizacijskih cijevi na 1. rizik , stavka pod rednim brojem 60.</t>
  </si>
  <si>
    <t xml:space="preserve">Ostali objekti u vlasništvu Grada Požege </t>
  </si>
  <si>
    <t xml:space="preserve">Izljev vode iz vodovodnih i kanalizacijskih cijevi na 1. rizik </t>
  </si>
  <si>
    <t>Poplava, bujica i visoka voda na 1.rizik za stavku 39</t>
  </si>
  <si>
    <t>Poplava, bujica i visoka voda na 1.rizik za stavku 40</t>
  </si>
  <si>
    <t>2.2.</t>
  </si>
  <si>
    <t>Izljev vode iz vodovodnih i kanalizacijskih cijevi na punu vrijednost</t>
  </si>
  <si>
    <t>Poplava, bujica i visoka voda na punu vrijednost</t>
  </si>
  <si>
    <t xml:space="preserve">TROŠKOVNIK 3 - OSIGURANJE STROJEVA OD OPASNOSTI LOMA I NEKIH DRUGIH OPASNOSTI </t>
  </si>
  <si>
    <t xml:space="preserve">  I.  OSIGURANJE LOM STROJA ZA OPREMU</t>
  </si>
  <si>
    <t>Svi sustavi grijanja i hlađenja unutar objekta u vlasništvu Grada Požege</t>
  </si>
  <si>
    <t>DA</t>
  </si>
  <si>
    <t>TROŠKOVNIK 4 - OSIGURANJE PROVALNE KRAĐE, RAZBOJSTVA, VANDALIZMA</t>
  </si>
  <si>
    <t>I</t>
  </si>
  <si>
    <t>Cjelokupni namještaj, uređaji i inventar uključujući strojeve i aparate na 1. rizik</t>
  </si>
  <si>
    <t>II</t>
  </si>
  <si>
    <t>Zalihe, pomoćni i potrošni materijal na 1. rizik</t>
  </si>
  <si>
    <t>Gotov novac i druge vrijednosti u zaključnoj željeznoj blagajni, na lokaciji Trg Svetog Trojstva 1</t>
  </si>
  <si>
    <t>Gotov novac i druge vrijednosti za vrijeme manipulacije njima na blagajnama, šalterima i uredskim prostorijama, na lokaciji Trg Svetog Trojstva 1</t>
  </si>
  <si>
    <t>Troškovi popravka na imovini, za sve lokacije,  na prvi rizik</t>
  </si>
  <si>
    <t>TROŠKOVNIK 5 - OSIGURANJE STAKLA OD LOMA</t>
  </si>
  <si>
    <t>Sva stakla 4 mm i više na svim građevinama u vlasništvu Grada Požege na prvi rizik</t>
  </si>
  <si>
    <t>Podaci za izračun premije:</t>
  </si>
  <si>
    <t>Ukupni godišnji prihod :</t>
  </si>
  <si>
    <t xml:space="preserve">Broj zaposlenih djelatnika: </t>
  </si>
  <si>
    <t xml:space="preserve">Ukupni godišnji neto platni fond : </t>
  </si>
  <si>
    <t>Red. br.</t>
  </si>
  <si>
    <t>Javna odgovornost prema trećim osobama</t>
  </si>
  <si>
    <t>VRSTA OSIGURANJA</t>
  </si>
  <si>
    <t>1. GRAĐEVINSKI OBJEKTI I OPREMA</t>
  </si>
  <si>
    <t>1.1. OSNOVNI RIZICI</t>
  </si>
  <si>
    <t>1.2. DOPUNSKI RIZICI</t>
  </si>
  <si>
    <t>UKUPNO CIJENA (€) bez PDV:</t>
  </si>
  <si>
    <t>I. POTRES</t>
  </si>
  <si>
    <t>II. POŽAR I NEKE DRUGE OPASNOSTI</t>
  </si>
  <si>
    <t xml:space="preserve">III. OSIGURANJE STROJEVA OD LOMA </t>
  </si>
  <si>
    <t>IV. OSIGURANJE PROVALNE KRAĐE, RAZBOJSTVA, VANDALIZAM</t>
  </si>
  <si>
    <t>V. OSIGURANJE OD LOMA STAKLA</t>
  </si>
  <si>
    <t>VI. OSIGURANJE JAVNE ODGOVORNOSTI</t>
  </si>
  <si>
    <t>OSIGURANJE POŽARA (DOPUNSKE OPASNOSTI, STAVKE 1 - 12) CIJENA BEZ PDV-a:</t>
  </si>
  <si>
    <t>Doplatak za osiguranje amortizirane vrijednosti kod djelomičnih šteta, za stavke 1-5</t>
  </si>
  <si>
    <t>Doplatak za otkup franšize, za stavke 1-5</t>
  </si>
  <si>
    <t>61.</t>
  </si>
  <si>
    <t>62.</t>
  </si>
  <si>
    <t>63.</t>
  </si>
  <si>
    <t>Izljev vode iz vodovodnih i kanalizacijskih cijevi na 1. rizik, stavka pod rednim brojem 73.</t>
  </si>
  <si>
    <t>Izljev vode iz vodovodnih i kanalizacijskih cijevi na 1. rizik, stavka pod rednim brojem 62.</t>
  </si>
  <si>
    <t>Izljev vode iz vodovodnih i kanalizacijskih cijevi na 1. rizik, stavka pod rednim brojem 66.</t>
  </si>
  <si>
    <t>2.1.</t>
  </si>
  <si>
    <t xml:space="preserve">74. </t>
  </si>
  <si>
    <t>OSIGURANJE POŽARA (OSNOVNE OPASNOSTI, STAVKE 1 - 74), CIJENA BEZ PDV-a:</t>
  </si>
  <si>
    <t>OSIGURANJE POŽARA (OSNOVNE OPASNOSTI 2.1.) CIJENA BEZ PDV-a:</t>
  </si>
  <si>
    <t>OSIGURANJE POŽARA (DOPUNSKE OPASNOSTI 2.2. STAVKE 1-2) CIJENA BEZ PDV-a:</t>
  </si>
  <si>
    <t xml:space="preserve">10. </t>
  </si>
  <si>
    <t xml:space="preserve">TROŠKOVNIK 2 - OSIGURANJE OD POŽARA I NEKIH DRUGIH OPASNOSTI </t>
  </si>
  <si>
    <t xml:space="preserve">     II. OSIGURANJE POSTROJENJA I OPREME na raznim lokacijama, prema evidenciji Ugovaratelja  </t>
  </si>
  <si>
    <t>TROŠKOVNIK 6 - OSIGURANJE JAVNE ODGOVORNOSTI PREMA TREĆIMA OSOBAMA I PREMA VLASTITIM DJELATNICIMA - BEZ FRANŠIZE</t>
  </si>
  <si>
    <t>7 - REKAPITULACIJA</t>
  </si>
  <si>
    <t>Izljev vode iz vodovodnih i kanalizacijskih cijevi na 1. rizik, stavka pod rednim brojem 72.</t>
  </si>
  <si>
    <t>Izljev vode iz vodovodnih i kanalizacijskih cijevi na 1. rizik, stavka pod rednim brojem 74.</t>
  </si>
  <si>
    <t>SPORTSKA DVORANA TOMISLAV PIRC, Antuna Kanižlića 14a</t>
  </si>
  <si>
    <t>GIMNASTIČKA DVORANA SOKOL, Dr. Franje Tuđmana 4</t>
  </si>
  <si>
    <t>RECIKLAŽNO DVORIŠTE, Industrijska 25c</t>
  </si>
  <si>
    <t>PODUZETNIČKI INKUBATOR, Industrijaka 39</t>
  </si>
  <si>
    <t>GRADSKA KUGLANA, Osječka 8</t>
  </si>
  <si>
    <t>DJEČJI VRTIĆ, Rudinska 8</t>
  </si>
  <si>
    <t>ZGRADE GRADSKE UPRAVE I POŽEŠKA KUĆA, Trg Svetog Trojstva 1</t>
  </si>
  <si>
    <t>GRADSKO KAZALIŠTE, Trg Svetog Trojstva 20</t>
  </si>
  <si>
    <t>GRADSKI MUZEJ POŽEGA, Matice hrvatske 1</t>
  </si>
  <si>
    <t>DJEČJI VRTIĆ I JASLICE POD GRADOM  (k.č.br. 1436 k.o. Požega), Pod gradom 7</t>
  </si>
  <si>
    <t xml:space="preserve">PREMIJA OSIGURANJA
ZA 1 GODINU,
bez PDV-a </t>
  </si>
  <si>
    <t>AGREGATNI GODIŠNJI LIMIT</t>
  </si>
  <si>
    <t>IZNOS OSIGURANJA PO ŠTETNOM DOGAĐAJU</t>
  </si>
  <si>
    <t xml:space="preserve">PREMIJA OSIGURANJA 
ZA 1 GODINU,
bez PDV-a </t>
  </si>
  <si>
    <t>SVOTA OSIGURANJA</t>
  </si>
  <si>
    <r>
      <t xml:space="preserve">VRIJEDNOST NA DAN
</t>
    </r>
    <r>
      <rPr>
        <b/>
        <sz val="12"/>
        <rFont val="Calibri"/>
        <family val="2"/>
        <charset val="238"/>
      </rPr>
      <t>31.12.2025.</t>
    </r>
  </si>
  <si>
    <t>POSLOVNI PROSTOR, Antuna Kanižlića 3; izgrađeno prije 1964.</t>
  </si>
  <si>
    <t>POSLOVNI PROSTOR, Cehovska 1; izgrađeno prije 1964.</t>
  </si>
  <si>
    <t>POSLOVNI PROSTOR, Dr. Filipa Potrebice 4</t>
  </si>
  <si>
    <t>GIMNASTIČKA DVORANA SOKOL, Dr. Franje Tuđmana 4; izgrađeno prije 1964.</t>
  </si>
  <si>
    <t>ZVONIK I TORANJ, Crkveni Vrhovci</t>
  </si>
  <si>
    <t>POSLOVNI PROSTOR, Dragutina Lermana 4; izgrađeno prije 1964.</t>
  </si>
  <si>
    <t>DRUŠTVENI DOM, Dervišaga</t>
  </si>
  <si>
    <t>DRUŠTVENI DOM, Drškovci</t>
  </si>
  <si>
    <t>DRUŠTVENI DOM, Gornji Emovci</t>
  </si>
  <si>
    <t>DRUŠTVENI DOM, Laze Ćosine</t>
  </si>
  <si>
    <t>DRUŠTVENI DOM, Novi Mihaljevci</t>
  </si>
  <si>
    <t>DRUŠTVENI DOM, Novo Selo</t>
  </si>
  <si>
    <t xml:space="preserve">DRUŠTVENI DOM, Seoci </t>
  </si>
  <si>
    <t>DRUŠTVENI DOM, Ugarci</t>
  </si>
  <si>
    <t>GROBLJE u Alagincima (mrtvačnica)</t>
  </si>
  <si>
    <t>GROBLJE u Bankovcima (mrtvačnica)</t>
  </si>
  <si>
    <t>GROBLJE u Crkvenim Vrhovcima (mrtvačnica), izgrađeno prije 1964.</t>
  </si>
  <si>
    <t>GROBLJE u Dervišagi (mrtvačnica)</t>
  </si>
  <si>
    <t>GROBLJE u Drškovcima (mrtvačnica)</t>
  </si>
  <si>
    <t>GROBLJE u Golobrdcima (kapelica)</t>
  </si>
  <si>
    <t>GROBLJE u Komušini (mrtvačnica)</t>
  </si>
  <si>
    <t>GROBLJE u Krivaju (mrtvačnica), izgrađeno prije 1964.</t>
  </si>
  <si>
    <t>GROBLJE u Kunovcima (mrtvačnica)</t>
  </si>
  <si>
    <t>GROBLJE u Mihaljevcima (kapelica)</t>
  </si>
  <si>
    <t>GROBLJE u Novom Selu (mrtvačnica)</t>
  </si>
  <si>
    <t>GROBLJE u Staroj Lipi (mrtvačnica)</t>
  </si>
  <si>
    <t>GROBLJE u Štitnjaku (mrtvačnica)</t>
  </si>
  <si>
    <t>GROBLJE u Turniću (kapelica)</t>
  </si>
  <si>
    <t>GROBLJE u Vidovcima (mrtvačnica)</t>
  </si>
  <si>
    <t>GROBLJE Krista Kralja (građevinski objekt, ograda i križ)</t>
  </si>
  <si>
    <t>GROBLJE Seoci (kapelica)</t>
  </si>
  <si>
    <t>GROBLJE svete Elizabete (kapelica), izgrađeno prije 1964.</t>
  </si>
  <si>
    <t>GROBLJE svetog Ilije (kapelica i ograda), izgrađeno prije 1964.</t>
  </si>
  <si>
    <t>DOM HRVATSKIH BRANITELJA, Vukovarska 4</t>
  </si>
  <si>
    <t>IGRALIŠTE u Golobrdcima</t>
  </si>
  <si>
    <t>POSLOVNI PROSTOR, Industrijska 13b; izgrađeno prije 1964.</t>
  </si>
  <si>
    <t>PODUZETNIČKI INKUBATOR, Industrijska 39</t>
  </si>
  <si>
    <t>KAPELICA u Laze Ćosine</t>
  </si>
  <si>
    <t>KAPELICA u Nova Lipa</t>
  </si>
  <si>
    <t>KAPELICA u Šeovci</t>
  </si>
  <si>
    <t xml:space="preserve">KAPELICA u u Bankovcima </t>
  </si>
  <si>
    <t>DJEČJI VRTIĆ CVJETNA LIVADA, Kralja Krešimira 32a</t>
  </si>
  <si>
    <t>POSLOVNI PROSTOR, Matice Hrvatske 13; izgrađeno prije 1964.</t>
  </si>
  <si>
    <t>POSLOVNI PROSTOR, Matice Hrvatske 26; izgrađeno prije 1964.</t>
  </si>
  <si>
    <t>POSLOVNI PROSTOR, Matice Hrvatske 3; izgrađeno prije 1964.</t>
  </si>
  <si>
    <t>POSLOVNI PROSTOR, Matije Gupca 6</t>
  </si>
  <si>
    <t>SPORTSKO-REKREACIJSKI CENTAR, Milke Trnine 10</t>
  </si>
  <si>
    <t>GRADSKI BAZEN, Osječka 7</t>
  </si>
  <si>
    <t>POSLOVNI PROSTOR, Pod gradom 21</t>
  </si>
  <si>
    <t xml:space="preserve">POSLOVNO SPORTSKA ZGRADA u Golobrdcima </t>
  </si>
  <si>
    <t>POSLOVNO SPORTSKA ZGRADA u Mihaljevcima</t>
  </si>
  <si>
    <t>POSLOVNO SPORTSKA ZGRADA u Vidovcima</t>
  </si>
  <si>
    <t>PRAVOSLAVNO GROBLJE (kapelica)</t>
  </si>
  <si>
    <t>POSLOVNI PROSTOR, Stjepana Radića 3</t>
  </si>
  <si>
    <t>POSLOVNI PROSTOR, Trg Svetog Trojstva 11; izgrađeno prije 1964.</t>
  </si>
  <si>
    <t>POSLOVNI PROSTOR, Trg Svetog Trojstva 13; izgrađeno prije 1964.</t>
  </si>
  <si>
    <t>POSLOVNI PROSTOR, Trg Svetog Trojstva 15</t>
  </si>
  <si>
    <t>GRADSKO KAZALIŠTE, Trg Svetog Trojstva 20; izgrađeno prije 1964.</t>
  </si>
  <si>
    <t>POSLOVNI PROSTOR, Vladimira Nazora 4/8; izgrađeno prije 1964.</t>
  </si>
  <si>
    <t>POSLOVNI PROSTOR, Vučjak 2; izgrađeno prije 1964.</t>
  </si>
  <si>
    <t xml:space="preserve">ZEMUNICA na Sokolovcu </t>
  </si>
  <si>
    <t>ŽIDOVSKO GROBLJE (građevinski objekt), Petra Preradovića</t>
  </si>
  <si>
    <t>ŽUPANIJSKA PALAČA - dio, Županijska ulica 11</t>
  </si>
  <si>
    <t>ZGRADE Gradskog Muzeja, Matice hrvatske 1</t>
  </si>
  <si>
    <t>ZGRADE GRADSKE UPRAVE I POŽEŠKA KUĆA, Trg Svetog Trojstva 1; izgrađeno prije 1964.</t>
  </si>
  <si>
    <t>ZGRADA ODMARALIŠTA, Emila Geistlicha 44, Baška</t>
  </si>
  <si>
    <t>DJEČJI VRTIĆ I JASLICE POD GRADOM, Pod gradom 7</t>
  </si>
  <si>
    <t>POSLOVNI PROSTOR, Republike Hrvatske 1</t>
  </si>
  <si>
    <t>ZGRADA GRADSKE KNJIŽNICE I POSLOVNI PROSTORI, Antuna Kanižlića 1; izgrađeno prije 1964.</t>
  </si>
  <si>
    <t>75.</t>
  </si>
  <si>
    <t>76.</t>
  </si>
  <si>
    <t>NOGOMETNI STADIO NK SLAVONIJA, Antuna Mihanovića 10</t>
  </si>
  <si>
    <t>ATLETSKI STADION, Osječka 54c (k.č.br. 476/1</t>
  </si>
  <si>
    <t>ZGRADE GRADSKOG MUZEJA, Matice hrvatske 1</t>
  </si>
  <si>
    <t>Izljev vode iz vodovodnih i kanalizacijskih cijevi na 1. rizik, stavka pod rednim brojem 75.</t>
  </si>
  <si>
    <t>Izljev vode iz vodovodnih i kanalizacijskih cijevi na 1. rizik, stavka pod rednim brojem 76.</t>
  </si>
  <si>
    <t>KAPELICA I ZVONIK u Novi Mihaljevci; izgrađeno prije 1964.</t>
  </si>
  <si>
    <t xml:space="preserve">KAPELICA u Bankovcima </t>
  </si>
  <si>
    <t>GRADSKA KNJIŽNICA, Antuna Kanižlića 1
Oprema izdvojena iz građevina, informatička i ostala oprema</t>
  </si>
  <si>
    <t>GRADSKA UPRAVA, Trg. Sv. Trojstva 1
Oprema izdvojena iz građevina, informatička i ostala oprema</t>
  </si>
  <si>
    <t>PODUZETNIČKI INKUBATOR, Industrijska 39
Oprema izdvojena iz građevina, informatička i ostala oprema</t>
  </si>
  <si>
    <t>GRADSKI BAZEN, oprema (filteri, pumpe), Osječka 7</t>
  </si>
  <si>
    <t>Gotov novac i druge vrijednosti za vrijeme dostave kod jednog dostavljača, uključujući prometnu nezgodu, za lokaciju Trg Svetog Trojstva 1, do banka ili do FINA-e</t>
  </si>
  <si>
    <t>ATLETSKI STADION, Osječka 54c (k.č.br. 476/1)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</si>
</sst>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&quot; &quot;;&quot;-&quot;#,##0.00&quot; &quot;"/>
    <numFmt numFmtId="166" formatCode="&quot; &quot;#,##0.00&quot; &quot;;&quot;-&quot;#,##0.00&quot; &quot;;&quot; -&quot;00&quot; &quot;;&quot; &quot;@&quot; &quot;"/>
    <numFmt numFmtId="167" formatCode="#,##0.00&quot;   &quot;"/>
  </numFmts>
  <fonts count="1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C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233">
    <xf numFmtId="0" fontId="0" fillId="0" borderId="0" xfId="0"/>
    <xf numFmtId="4" fontId="5" fillId="0" borderId="1" xfId="3" applyNumberFormat="1" applyFont="1" applyFill="1" applyBorder="1" applyAlignment="1" applyProtection="1">
      <alignment horizontal="right" vertical="center"/>
    </xf>
    <xf numFmtId="4" fontId="5" fillId="0" borderId="1" xfId="3" applyNumberFormat="1" applyFont="1" applyFill="1" applyBorder="1" applyAlignment="1" applyProtection="1">
      <alignment horizontal="left"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left" vertical="center"/>
    </xf>
    <xf numFmtId="4" fontId="3" fillId="0" borderId="0" xfId="3" applyNumberFormat="1" applyFont="1" applyFill="1" applyAlignment="1" applyProtection="1">
      <alignment horizontal="right" vertical="center"/>
    </xf>
    <xf numFmtId="4" fontId="3" fillId="0" borderId="0" xfId="3" applyNumberFormat="1" applyFont="1" applyFill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5" fillId="0" borderId="0" xfId="0" applyFont="1"/>
    <xf numFmtId="0" fontId="5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Fill="1" applyAlignment="1" applyProtection="1">
      <alignment horizontal="center" vertical="center"/>
    </xf>
    <xf numFmtId="0" fontId="5" fillId="0" borderId="7" xfId="3" applyFont="1" applyFill="1" applyBorder="1" applyAlignment="1" applyProtection="1">
      <alignment horizontal="center" vertical="center"/>
    </xf>
    <xf numFmtId="4" fontId="5" fillId="0" borderId="2" xfId="3" applyNumberFormat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5" fillId="0" borderId="9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</xf>
    <xf numFmtId="0" fontId="5" fillId="0" borderId="3" xfId="3" applyFont="1" applyFill="1" applyBorder="1" applyAlignment="1" applyProtection="1">
      <alignment horizontal="left" vertical="center" wrapText="1"/>
    </xf>
    <xf numFmtId="0" fontId="6" fillId="0" borderId="0" xfId="3" applyFont="1" applyFill="1" applyAlignment="1" applyProtection="1">
      <alignment horizontal="left" vertical="center"/>
    </xf>
    <xf numFmtId="4" fontId="6" fillId="0" borderId="0" xfId="3" applyNumberFormat="1" applyFont="1" applyFill="1" applyAlignment="1" applyProtection="1">
      <alignment horizontal="center" vertical="center"/>
    </xf>
    <xf numFmtId="0" fontId="10" fillId="0" borderId="0" xfId="3" applyFont="1" applyFill="1" applyAlignment="1" applyProtection="1">
      <alignment horizontal="left" vertical="center"/>
    </xf>
    <xf numFmtId="4" fontId="10" fillId="0" borderId="0" xfId="3" applyNumberFormat="1" applyFont="1" applyFill="1" applyAlignment="1" applyProtection="1">
      <alignment horizontal="right" vertical="center"/>
    </xf>
    <xf numFmtId="4" fontId="10" fillId="0" borderId="0" xfId="3" applyNumberFormat="1" applyFont="1" applyFill="1" applyAlignment="1" applyProtection="1">
      <alignment horizontal="center" vertical="center"/>
    </xf>
    <xf numFmtId="0" fontId="10" fillId="0" borderId="0" xfId="3" applyFont="1" applyFill="1" applyAlignment="1" applyProtection="1">
      <alignment vertical="center"/>
    </xf>
    <xf numFmtId="0" fontId="1" fillId="0" borderId="0" xfId="0" applyFont="1"/>
    <xf numFmtId="0" fontId="6" fillId="0" borderId="0" xfId="3" applyFont="1" applyFill="1" applyAlignment="1" applyProtection="1">
      <alignment horizontal="center" vertical="center"/>
    </xf>
    <xf numFmtId="0" fontId="10" fillId="0" borderId="0" xfId="3" applyFont="1" applyFill="1" applyAlignment="1" applyProtection="1">
      <alignment horizontal="center" vertical="center"/>
    </xf>
    <xf numFmtId="164" fontId="10" fillId="0" borderId="0" xfId="3" applyNumberFormat="1" applyFont="1" applyFill="1" applyAlignment="1" applyProtection="1">
      <alignment horizontal="center" vertical="center"/>
    </xf>
    <xf numFmtId="4" fontId="10" fillId="0" borderId="25" xfId="3" applyNumberFormat="1" applyFont="1" applyFill="1" applyBorder="1" applyAlignment="1" applyProtection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4" fontId="10" fillId="0" borderId="29" xfId="3" applyNumberFormat="1" applyFont="1" applyFill="1" applyBorder="1" applyAlignment="1" applyProtection="1">
      <alignment horizontal="center" vertical="center" wrapText="1"/>
    </xf>
    <xf numFmtId="4" fontId="10" fillId="0" borderId="31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0" fillId="0" borderId="33" xfId="0" applyFont="1" applyBorder="1" applyAlignment="1">
      <alignment horizontal="left" vertical="center"/>
    </xf>
    <xf numFmtId="4" fontId="10" fillId="0" borderId="34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 wrapText="1"/>
    </xf>
    <xf numFmtId="0" fontId="10" fillId="0" borderId="39" xfId="0" applyFont="1" applyBorder="1" applyAlignment="1">
      <alignment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" fillId="0" borderId="0" xfId="3" applyFont="1" applyFill="1" applyAlignment="1" applyProtection="1">
      <alignment horizontal="center" vertical="center"/>
    </xf>
    <xf numFmtId="0" fontId="1" fillId="0" borderId="0" xfId="3" applyFont="1" applyFill="1" applyAlignment="1" applyProtection="1">
      <alignment vertical="center"/>
    </xf>
    <xf numFmtId="0" fontId="1" fillId="0" borderId="39" xfId="3" applyFont="1" applyFill="1" applyBorder="1" applyAlignment="1" applyProtection="1">
      <alignment horizontal="center" vertical="center"/>
    </xf>
    <xf numFmtId="0" fontId="1" fillId="0" borderId="20" xfId="3" applyFont="1" applyFill="1" applyBorder="1" applyAlignment="1" applyProtection="1">
      <alignment horizontal="left" vertical="center" wrapText="1"/>
    </xf>
    <xf numFmtId="4" fontId="1" fillId="0" borderId="20" xfId="3" applyNumberFormat="1" applyFont="1" applyFill="1" applyBorder="1" applyAlignment="1" applyProtection="1">
      <alignment horizontal="center" vertical="center"/>
    </xf>
    <xf numFmtId="0" fontId="1" fillId="0" borderId="35" xfId="3" applyFont="1" applyFill="1" applyBorder="1" applyAlignment="1" applyProtection="1">
      <alignment horizontal="center" vertical="center" wrapText="1"/>
    </xf>
    <xf numFmtId="0" fontId="1" fillId="0" borderId="43" xfId="3" applyFont="1" applyFill="1" applyBorder="1" applyAlignment="1" applyProtection="1">
      <alignment horizontal="center" vertical="center"/>
    </xf>
    <xf numFmtId="0" fontId="1" fillId="0" borderId="43" xfId="3" applyFont="1" applyFill="1" applyBorder="1" applyAlignment="1" applyProtection="1">
      <alignment horizontal="center" vertical="center" wrapText="1"/>
    </xf>
    <xf numFmtId="0" fontId="1" fillId="0" borderId="36" xfId="3" applyFont="1" applyFill="1" applyBorder="1" applyAlignment="1" applyProtection="1">
      <alignment horizontal="center" vertical="center" wrapText="1"/>
    </xf>
    <xf numFmtId="0" fontId="10" fillId="0" borderId="44" xfId="3" applyFont="1" applyFill="1" applyBorder="1" applyAlignment="1" applyProtection="1">
      <alignment horizontal="center" vertical="center" wrapText="1"/>
    </xf>
    <xf numFmtId="0" fontId="10" fillId="0" borderId="45" xfId="3" applyFont="1" applyFill="1" applyBorder="1" applyAlignment="1" applyProtection="1">
      <alignment horizontal="center" vertical="center"/>
    </xf>
    <xf numFmtId="0" fontId="10" fillId="0" borderId="45" xfId="3" applyFont="1" applyFill="1" applyBorder="1" applyAlignment="1" applyProtection="1">
      <alignment horizontal="center" vertical="center" wrapText="1"/>
    </xf>
    <xf numFmtId="0" fontId="3" fillId="0" borderId="44" xfId="3" applyFont="1" applyFill="1" applyBorder="1" applyAlignment="1" applyProtection="1">
      <alignment horizontal="center" vertical="center" wrapText="1"/>
    </xf>
    <xf numFmtId="0" fontId="3" fillId="0" borderId="45" xfId="3" applyFont="1" applyFill="1" applyBorder="1" applyAlignment="1" applyProtection="1">
      <alignment horizontal="center" vertical="center"/>
    </xf>
    <xf numFmtId="0" fontId="3" fillId="0" borderId="45" xfId="3" applyFont="1" applyFill="1" applyBorder="1" applyAlignment="1" applyProtection="1">
      <alignment horizontal="center" vertical="center" wrapText="1"/>
    </xf>
    <xf numFmtId="4" fontId="3" fillId="0" borderId="29" xfId="3" applyNumberFormat="1" applyFont="1" applyFill="1" applyBorder="1" applyAlignment="1" applyProtection="1">
      <alignment horizontal="center" vertical="center" wrapText="1"/>
    </xf>
    <xf numFmtId="0" fontId="5" fillId="0" borderId="32" xfId="3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35" xfId="3" applyFont="1" applyFill="1" applyBorder="1" applyAlignment="1" applyProtection="1">
      <alignment horizontal="center" vertical="center" wrapText="1"/>
    </xf>
    <xf numFmtId="0" fontId="5" fillId="0" borderId="43" xfId="3" applyFont="1" applyFill="1" applyBorder="1" applyAlignment="1" applyProtection="1">
      <alignment horizontal="center" vertical="center"/>
    </xf>
    <xf numFmtId="0" fontId="5" fillId="0" borderId="43" xfId="3" applyFont="1" applyFill="1" applyBorder="1" applyAlignment="1" applyProtection="1">
      <alignment horizontal="center" vertical="center" wrapText="1"/>
    </xf>
    <xf numFmtId="0" fontId="5" fillId="0" borderId="36" xfId="3" applyFont="1" applyFill="1" applyBorder="1" applyAlignment="1" applyProtection="1">
      <alignment horizontal="center" vertical="center" wrapText="1"/>
    </xf>
    <xf numFmtId="0" fontId="5" fillId="0" borderId="39" xfId="3" applyFont="1" applyFill="1" applyBorder="1" applyAlignment="1" applyProtection="1">
      <alignment horizontal="center" vertical="center"/>
    </xf>
    <xf numFmtId="0" fontId="5" fillId="0" borderId="47" xfId="3" applyFont="1" applyFill="1" applyBorder="1" applyAlignment="1" applyProtection="1">
      <alignment horizontal="left" vertical="center" wrapText="1"/>
    </xf>
    <xf numFmtId="4" fontId="5" fillId="0" borderId="20" xfId="3" applyNumberFormat="1" applyFont="1" applyFill="1" applyBorder="1" applyAlignment="1" applyProtection="1">
      <alignment horizontal="right" vertical="center"/>
    </xf>
    <xf numFmtId="4" fontId="5" fillId="0" borderId="23" xfId="3" applyNumberFormat="1" applyFont="1" applyFill="1" applyBorder="1" applyAlignment="1" applyProtection="1">
      <alignment horizontal="right" vertical="center"/>
      <protection locked="0"/>
    </xf>
    <xf numFmtId="4" fontId="5" fillId="0" borderId="3" xfId="3" applyNumberFormat="1" applyFont="1" applyFill="1" applyBorder="1" applyAlignment="1" applyProtection="1">
      <alignment horizontal="right" vertical="center"/>
    </xf>
    <xf numFmtId="0" fontId="8" fillId="0" borderId="19" xfId="3" applyFont="1" applyFill="1" applyBorder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 wrapText="1"/>
    </xf>
    <xf numFmtId="0" fontId="6" fillId="0" borderId="53" xfId="3" applyFont="1" applyFill="1" applyBorder="1" applyAlignment="1" applyProtection="1">
      <alignment vertical="center"/>
    </xf>
    <xf numFmtId="0" fontId="9" fillId="0" borderId="53" xfId="3" applyFont="1" applyFill="1" applyBorder="1" applyAlignment="1" applyProtection="1">
      <alignment horizontal="center" vertical="center"/>
    </xf>
    <xf numFmtId="0" fontId="8" fillId="0" borderId="53" xfId="3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left" wrapText="1" indent="1"/>
    </xf>
    <xf numFmtId="4" fontId="5" fillId="0" borderId="1" xfId="3" applyNumberFormat="1" applyFont="1" applyFill="1" applyBorder="1" applyAlignment="1" applyProtection="1">
      <alignment horizontal="center" vertical="center"/>
    </xf>
    <xf numFmtId="0" fontId="12" fillId="0" borderId="20" xfId="3" applyFont="1" applyFill="1" applyBorder="1" applyAlignment="1" applyProtection="1">
      <alignment horizontal="left" vertical="center"/>
    </xf>
    <xf numFmtId="4" fontId="5" fillId="0" borderId="20" xfId="3" applyNumberFormat="1" applyFont="1" applyFill="1" applyBorder="1" applyAlignment="1" applyProtection="1">
      <alignment horizontal="center" vertical="center"/>
    </xf>
    <xf numFmtId="0" fontId="5" fillId="0" borderId="30" xfId="3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left" wrapText="1" indent="1"/>
    </xf>
    <xf numFmtId="0" fontId="12" fillId="0" borderId="16" xfId="3" applyFont="1" applyFill="1" applyBorder="1" applyAlignment="1" applyProtection="1">
      <alignment horizontal="left" vertical="center" wrapText="1"/>
    </xf>
    <xf numFmtId="4" fontId="5" fillId="0" borderId="16" xfId="3" applyNumberFormat="1" applyFont="1" applyFill="1" applyBorder="1" applyAlignment="1" applyProtection="1">
      <alignment horizontal="center" vertical="center"/>
    </xf>
    <xf numFmtId="0" fontId="5" fillId="0" borderId="57" xfId="3" applyFont="1" applyFill="1" applyBorder="1" applyAlignment="1" applyProtection="1">
      <alignment horizontal="center" vertical="center"/>
    </xf>
    <xf numFmtId="0" fontId="5" fillId="0" borderId="58" xfId="3" applyFont="1" applyFill="1" applyBorder="1" applyAlignment="1" applyProtection="1">
      <alignment horizontal="left" wrapText="1" indent="1"/>
    </xf>
    <xf numFmtId="4" fontId="5" fillId="0" borderId="58" xfId="3" applyNumberFormat="1" applyFont="1" applyFill="1" applyBorder="1" applyAlignment="1" applyProtection="1">
      <alignment horizontal="center" vertical="center"/>
    </xf>
    <xf numFmtId="4" fontId="7" fillId="0" borderId="0" xfId="3" applyNumberFormat="1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3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/>
    </xf>
    <xf numFmtId="0" fontId="9" fillId="0" borderId="0" xfId="3" applyFont="1" applyFill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left" wrapText="1"/>
    </xf>
    <xf numFmtId="0" fontId="5" fillId="0" borderId="1" xfId="3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/>
    </xf>
    <xf numFmtId="0" fontId="5" fillId="0" borderId="1" xfId="3" applyFont="1" applyFill="1" applyBorder="1" applyAlignment="1" applyProtection="1">
      <alignment horizontal="left" vertical="top" wrapText="1"/>
    </xf>
    <xf numFmtId="4" fontId="5" fillId="0" borderId="1" xfId="3" applyNumberFormat="1" applyFont="1" applyFill="1" applyBorder="1" applyAlignment="1" applyProtection="1">
      <alignment horizontal="right" vertical="top"/>
    </xf>
    <xf numFmtId="0" fontId="5" fillId="0" borderId="2" xfId="3" applyFont="1" applyFill="1" applyBorder="1" applyAlignment="1" applyProtection="1">
      <alignment horizontal="left" wrapText="1"/>
    </xf>
    <xf numFmtId="4" fontId="5" fillId="0" borderId="2" xfId="3" applyNumberFormat="1" applyFont="1" applyFill="1" applyBorder="1" applyAlignment="1" applyProtection="1">
      <alignment horizontal="right" vertical="center"/>
    </xf>
    <xf numFmtId="4" fontId="5" fillId="0" borderId="4" xfId="3" applyNumberFormat="1" applyFont="1" applyFill="1" applyBorder="1" applyAlignment="1" applyProtection="1">
      <alignment horizontal="right" vertical="center"/>
    </xf>
    <xf numFmtId="0" fontId="5" fillId="0" borderId="18" xfId="3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center" vertical="center"/>
    </xf>
    <xf numFmtId="0" fontId="5" fillId="0" borderId="11" xfId="3" applyFont="1" applyFill="1" applyBorder="1" applyAlignment="1" applyProtection="1">
      <alignment horizontal="center" vertical="center"/>
    </xf>
    <xf numFmtId="4" fontId="3" fillId="0" borderId="22" xfId="3" applyNumberFormat="1" applyFont="1" applyFill="1" applyBorder="1" applyAlignment="1" applyProtection="1">
      <alignment horizontal="right" vertical="center"/>
    </xf>
    <xf numFmtId="0" fontId="13" fillId="0" borderId="7" xfId="3" applyFont="1" applyFill="1" applyBorder="1" applyAlignment="1" applyProtection="1">
      <alignment horizontal="center" vertical="center"/>
    </xf>
    <xf numFmtId="4" fontId="3" fillId="0" borderId="1" xfId="3" applyNumberFormat="1" applyFont="1" applyFill="1" applyBorder="1" applyAlignment="1" applyProtection="1">
      <alignment horizontal="right" vertical="center"/>
    </xf>
    <xf numFmtId="0" fontId="5" fillId="0" borderId="12" xfId="3" applyFont="1" applyFill="1" applyBorder="1" applyAlignment="1" applyProtection="1">
      <alignment horizontal="center" vertical="center"/>
    </xf>
    <xf numFmtId="0" fontId="5" fillId="0" borderId="8" xfId="3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left" vertical="center" wrapText="1"/>
    </xf>
    <xf numFmtId="4" fontId="3" fillId="0" borderId="23" xfId="3" applyNumberFormat="1" applyFont="1" applyFill="1" applyBorder="1" applyAlignment="1" applyProtection="1">
      <alignment horizontal="right" vertical="center"/>
    </xf>
    <xf numFmtId="4" fontId="6" fillId="0" borderId="0" xfId="3" applyNumberFormat="1" applyFont="1" applyFill="1" applyAlignment="1" applyProtection="1">
      <alignment vertical="center"/>
    </xf>
    <xf numFmtId="0" fontId="3" fillId="0" borderId="16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4" fontId="5" fillId="0" borderId="18" xfId="3" applyNumberFormat="1" applyFont="1" applyFill="1" applyBorder="1" applyAlignment="1" applyProtection="1">
      <alignment horizontal="right" vertical="center"/>
    </xf>
    <xf numFmtId="4" fontId="3" fillId="0" borderId="42" xfId="3" applyNumberFormat="1" applyFont="1" applyFill="1" applyBorder="1" applyAlignment="1" applyProtection="1">
      <alignment horizontal="right" vertical="center"/>
    </xf>
    <xf numFmtId="0" fontId="5" fillId="0" borderId="19" xfId="3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 applyProtection="1">
      <alignment horizontal="left" vertical="center" wrapText="1"/>
    </xf>
    <xf numFmtId="4" fontId="5" fillId="0" borderId="19" xfId="3" applyNumberFormat="1" applyFont="1" applyFill="1" applyBorder="1" applyAlignment="1" applyProtection="1">
      <alignment horizontal="right" vertical="center"/>
    </xf>
    <xf numFmtId="0" fontId="5" fillId="0" borderId="19" xfId="3" applyFont="1" applyFill="1" applyBorder="1" applyAlignment="1" applyProtection="1">
      <alignment horizontal="left" vertical="center"/>
    </xf>
    <xf numFmtId="0" fontId="5" fillId="0" borderId="19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horizontal="center" vertical="center"/>
    </xf>
    <xf numFmtId="4" fontId="5" fillId="0" borderId="8" xfId="3" applyNumberFormat="1" applyFont="1" applyFill="1" applyBorder="1" applyAlignment="1" applyProtection="1">
      <alignment horizontal="right" vertical="center"/>
    </xf>
    <xf numFmtId="4" fontId="3" fillId="0" borderId="67" xfId="3" applyNumberFormat="1" applyFont="1" applyFill="1" applyBorder="1" applyAlignment="1" applyProtection="1">
      <alignment horizontal="right" vertical="center"/>
    </xf>
    <xf numFmtId="0" fontId="5" fillId="0" borderId="19" xfId="3" applyFont="1" applyFill="1" applyBorder="1" applyAlignment="1" applyProtection="1">
      <alignment horizontal="left" wrapText="1"/>
    </xf>
    <xf numFmtId="4" fontId="5" fillId="0" borderId="19" xfId="3" applyNumberFormat="1" applyFont="1" applyFill="1" applyBorder="1" applyAlignment="1" applyProtection="1">
      <alignment vertical="center"/>
    </xf>
    <xf numFmtId="4" fontId="4" fillId="0" borderId="0" xfId="3" applyNumberFormat="1" applyFont="1" applyFill="1" applyAlignment="1" applyProtection="1">
      <alignment horizontal="right" vertical="center"/>
    </xf>
    <xf numFmtId="4" fontId="3" fillId="0" borderId="1" xfId="3" applyNumberFormat="1" applyFont="1" applyFill="1" applyBorder="1" applyAlignment="1" applyProtection="1">
      <alignment horizontal="center" vertical="center"/>
    </xf>
    <xf numFmtId="166" fontId="5" fillId="0" borderId="19" xfId="1" applyFont="1" applyFill="1" applyBorder="1" applyAlignment="1" applyProtection="1">
      <alignment wrapText="1"/>
    </xf>
    <xf numFmtId="0" fontId="5" fillId="0" borderId="19" xfId="3" applyFont="1" applyFill="1" applyBorder="1" applyAlignment="1" applyProtection="1">
      <alignment vertical="center" wrapText="1"/>
    </xf>
    <xf numFmtId="0" fontId="5" fillId="0" borderId="55" xfId="3" applyFont="1" applyFill="1" applyBorder="1" applyAlignment="1" applyProtection="1">
      <alignment horizontal="center" vertical="center"/>
    </xf>
    <xf numFmtId="4" fontId="5" fillId="0" borderId="4" xfId="3" applyNumberFormat="1" applyFont="1" applyFill="1" applyBorder="1" applyAlignment="1" applyProtection="1">
      <alignment horizontal="right" vertical="top"/>
    </xf>
    <xf numFmtId="4" fontId="5" fillId="0" borderId="56" xfId="3" applyNumberFormat="1" applyFont="1" applyFill="1" applyBorder="1" applyAlignment="1" applyProtection="1">
      <alignment horizontal="right" vertical="center"/>
    </xf>
    <xf numFmtId="4" fontId="5" fillId="0" borderId="56" xfId="3" applyNumberFormat="1" applyFont="1" applyFill="1" applyBorder="1" applyAlignment="1" applyProtection="1">
      <alignment vertical="center"/>
    </xf>
    <xf numFmtId="0" fontId="5" fillId="0" borderId="68" xfId="3" applyFont="1" applyFill="1" applyBorder="1" applyAlignment="1" applyProtection="1">
      <alignment horizontal="center" vertical="center"/>
    </xf>
    <xf numFmtId="4" fontId="5" fillId="0" borderId="2" xfId="3" applyNumberFormat="1" applyFont="1" applyFill="1" applyBorder="1" applyAlignment="1" applyProtection="1">
      <alignment horizontal="left" vertical="center"/>
    </xf>
    <xf numFmtId="4" fontId="5" fillId="0" borderId="19" xfId="3" applyNumberFormat="1" applyFont="1" applyFill="1" applyBorder="1" applyAlignment="1" applyProtection="1">
      <alignment horizontal="left" vertical="center"/>
    </xf>
    <xf numFmtId="0" fontId="5" fillId="0" borderId="19" xfId="3" applyFont="1" applyFill="1" applyBorder="1" applyAlignment="1" applyProtection="1">
      <alignment horizontal="left" wrapText="1" indent="1"/>
    </xf>
    <xf numFmtId="4" fontId="5" fillId="0" borderId="19" xfId="3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Border="1" applyAlignment="1">
      <alignment vertical="center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/>
      <protection locked="0"/>
    </xf>
    <xf numFmtId="0" fontId="5" fillId="0" borderId="1" xfId="3" applyFont="1" applyFill="1" applyBorder="1" applyAlignment="1" applyProtection="1">
      <alignment horizontal="left" vertical="top" wrapText="1"/>
      <protection locked="0"/>
    </xf>
    <xf numFmtId="0" fontId="5" fillId="0" borderId="2" xfId="3" applyFont="1" applyFill="1" applyBorder="1" applyAlignment="1" applyProtection="1">
      <alignment horizontal="left" vertical="center" wrapText="1"/>
      <protection locked="0"/>
    </xf>
    <xf numFmtId="0" fontId="5" fillId="0" borderId="19" xfId="3" applyFont="1" applyFill="1" applyBorder="1" applyAlignment="1" applyProtection="1">
      <alignment horizontal="left" vertical="center" wrapText="1"/>
      <protection locked="0"/>
    </xf>
    <xf numFmtId="0" fontId="5" fillId="0" borderId="19" xfId="3" applyFont="1" applyFill="1" applyBorder="1" applyAlignment="1" applyProtection="1">
      <alignment vertical="center"/>
      <protection locked="0"/>
    </xf>
    <xf numFmtId="4" fontId="3" fillId="0" borderId="1" xfId="3" applyNumberFormat="1" applyFont="1" applyFill="1" applyBorder="1" applyAlignment="1" applyProtection="1">
      <alignment horizontal="right" vertical="center"/>
    </xf>
    <xf numFmtId="4" fontId="3" fillId="0" borderId="16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0" fontId="15" fillId="0" borderId="50" xfId="3" applyFont="1" applyFill="1" applyBorder="1" applyAlignment="1" applyProtection="1">
      <alignment horizontal="center"/>
    </xf>
    <xf numFmtId="0" fontId="15" fillId="0" borderId="61" xfId="3" applyFont="1" applyFill="1" applyBorder="1" applyAlignment="1" applyProtection="1">
      <alignment horizontal="center"/>
    </xf>
    <xf numFmtId="0" fontId="15" fillId="0" borderId="62" xfId="3" applyFont="1" applyFill="1" applyBorder="1" applyAlignment="1" applyProtection="1">
      <alignment horizontal="center"/>
    </xf>
    <xf numFmtId="0" fontId="16" fillId="0" borderId="18" xfId="3" applyFont="1" applyFill="1" applyBorder="1" applyAlignment="1" applyProtection="1">
      <alignment horizontal="center"/>
    </xf>
    <xf numFmtId="0" fontId="16" fillId="0" borderId="6" xfId="3" applyFont="1" applyFill="1" applyBorder="1" applyAlignment="1" applyProtection="1">
      <alignment horizontal="center"/>
    </xf>
    <xf numFmtId="0" fontId="16" fillId="0" borderId="4" xfId="3" applyFont="1" applyFill="1" applyBorder="1" applyAlignment="1" applyProtection="1">
      <alignment horizontal="center"/>
    </xf>
    <xf numFmtId="0" fontId="16" fillId="0" borderId="3" xfId="3" applyFont="1" applyFill="1" applyBorder="1" applyAlignment="1" applyProtection="1">
      <alignment horizontal="center"/>
    </xf>
    <xf numFmtId="0" fontId="16" fillId="0" borderId="63" xfId="3" applyFont="1" applyFill="1" applyBorder="1" applyAlignment="1" applyProtection="1">
      <alignment horizontal="center" vertical="center"/>
    </xf>
    <xf numFmtId="0" fontId="16" fillId="0" borderId="64" xfId="3" applyFont="1" applyFill="1" applyBorder="1" applyAlignment="1" applyProtection="1">
      <alignment horizontal="center" vertical="center"/>
    </xf>
    <xf numFmtId="0" fontId="16" fillId="0" borderId="65" xfId="3" applyFont="1" applyFill="1" applyBorder="1" applyAlignment="1" applyProtection="1">
      <alignment horizontal="center" vertical="center"/>
    </xf>
    <xf numFmtId="0" fontId="16" fillId="0" borderId="3" xfId="3" applyFont="1" applyFill="1" applyBorder="1" applyAlignment="1" applyProtection="1">
      <alignment horizontal="center" vertical="center"/>
    </xf>
    <xf numFmtId="0" fontId="16" fillId="0" borderId="6" xfId="3" applyFont="1" applyFill="1" applyBorder="1" applyAlignment="1" applyProtection="1">
      <alignment horizontal="center" vertical="center"/>
    </xf>
    <xf numFmtId="0" fontId="16" fillId="0" borderId="51" xfId="3" applyFont="1" applyFill="1" applyBorder="1" applyAlignment="1" applyProtection="1">
      <alignment horizontal="center" vertical="center"/>
    </xf>
    <xf numFmtId="4" fontId="12" fillId="0" borderId="21" xfId="3" applyNumberFormat="1" applyFont="1" applyFill="1" applyBorder="1" applyAlignment="1" applyProtection="1">
      <alignment horizontal="right" vertical="center"/>
    </xf>
    <xf numFmtId="4" fontId="12" fillId="0" borderId="66" xfId="3" applyNumberFormat="1" applyFont="1" applyFill="1" applyBorder="1" applyAlignment="1" applyProtection="1">
      <alignment horizontal="right" vertical="center"/>
    </xf>
    <xf numFmtId="4" fontId="12" fillId="0" borderId="10" xfId="3" applyNumberFormat="1" applyFont="1" applyFill="1" applyBorder="1" applyAlignment="1" applyProtection="1">
      <alignment horizontal="right" vertical="center"/>
    </xf>
    <xf numFmtId="4" fontId="13" fillId="0" borderId="7" xfId="3" applyNumberFormat="1" applyFont="1" applyFill="1" applyBorder="1" applyAlignment="1" applyProtection="1">
      <alignment horizontal="right" vertical="center"/>
    </xf>
    <xf numFmtId="4" fontId="13" fillId="0" borderId="13" xfId="3" applyNumberFormat="1" applyFont="1" applyFill="1" applyBorder="1" applyAlignment="1" applyProtection="1">
      <alignment horizontal="right" vertical="center"/>
    </xf>
    <xf numFmtId="0" fontId="3" fillId="0" borderId="54" xfId="3" applyFont="1" applyFill="1" applyBorder="1" applyAlignment="1" applyProtection="1">
      <alignment horizontal="left" vertical="center"/>
    </xf>
    <xf numFmtId="0" fontId="3" fillId="0" borderId="5" xfId="3" applyFont="1" applyFill="1" applyBorder="1" applyAlignment="1" applyProtection="1">
      <alignment horizontal="left" vertical="center"/>
    </xf>
    <xf numFmtId="0" fontId="3" fillId="0" borderId="52" xfId="3" applyFont="1" applyFill="1" applyBorder="1" applyAlignment="1" applyProtection="1">
      <alignment horizontal="left" vertical="center"/>
    </xf>
    <xf numFmtId="0" fontId="3" fillId="0" borderId="60" xfId="3" applyFont="1" applyFill="1" applyBorder="1" applyAlignment="1" applyProtection="1">
      <alignment horizontal="left" vertical="center"/>
    </xf>
    <xf numFmtId="0" fontId="3" fillId="0" borderId="48" xfId="3" applyFont="1" applyFill="1" applyBorder="1" applyAlignment="1" applyProtection="1">
      <alignment horizontal="left" vertical="center"/>
    </xf>
    <xf numFmtId="0" fontId="3" fillId="0" borderId="49" xfId="3" applyFont="1" applyFill="1" applyBorder="1" applyAlignment="1" applyProtection="1">
      <alignment horizontal="left" vertical="center"/>
    </xf>
    <xf numFmtId="0" fontId="3" fillId="0" borderId="17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52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0" borderId="19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left" vertical="center"/>
    </xf>
    <xf numFmtId="0" fontId="1" fillId="0" borderId="19" xfId="0" applyFont="1" applyBorder="1" applyProtection="1"/>
    <xf numFmtId="0" fontId="1" fillId="0" borderId="0" xfId="0" applyFont="1" applyProtection="1"/>
    <xf numFmtId="4" fontId="14" fillId="0" borderId="19" xfId="0" applyNumberFormat="1" applyFont="1" applyBorder="1" applyAlignment="1" applyProtection="1">
      <alignment horizontal="right" vertical="center"/>
    </xf>
    <xf numFmtId="0" fontId="1" fillId="0" borderId="24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vertical="center"/>
    </xf>
    <xf numFmtId="0" fontId="1" fillId="0" borderId="24" xfId="0" applyFont="1" applyBorder="1" applyProtection="1"/>
    <xf numFmtId="0" fontId="10" fillId="0" borderId="25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 wrapText="1"/>
    </xf>
    <xf numFmtId="4" fontId="1" fillId="0" borderId="27" xfId="0" applyNumberFormat="1" applyFont="1" applyBorder="1" applyAlignment="1" applyProtection="1">
      <alignment horizontal="center" vertical="center" wrapText="1"/>
    </xf>
    <xf numFmtId="4" fontId="1" fillId="0" borderId="27" xfId="0" applyNumberFormat="1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right" wrapText="1"/>
    </xf>
    <xf numFmtId="0" fontId="10" fillId="0" borderId="25" xfId="0" applyFont="1" applyBorder="1" applyAlignment="1" applyProtection="1">
      <alignment horizontal="right" wrapText="1"/>
    </xf>
    <xf numFmtId="4" fontId="10" fillId="0" borderId="25" xfId="0" applyNumberFormat="1" applyFont="1" applyBorder="1" applyAlignment="1" applyProtection="1">
      <alignment horizontal="right" wrapText="1"/>
    </xf>
    <xf numFmtId="0" fontId="1" fillId="0" borderId="0" xfId="0" applyFont="1" applyAlignment="1" applyProtection="1">
      <alignment horizontal="center" vertical="center"/>
    </xf>
    <xf numFmtId="0" fontId="10" fillId="0" borderId="37" xfId="0" applyFont="1" applyBorder="1" applyAlignment="1" applyProtection="1">
      <alignment horizontal="right" wrapText="1"/>
    </xf>
    <xf numFmtId="0" fontId="10" fillId="0" borderId="40" xfId="0" applyFont="1" applyBorder="1" applyAlignment="1" applyProtection="1">
      <alignment horizontal="right" wrapText="1"/>
    </xf>
    <xf numFmtId="4" fontId="10" fillId="0" borderId="38" xfId="0" applyNumberFormat="1" applyFont="1" applyBorder="1" applyAlignment="1" applyProtection="1">
      <alignment wrapText="1"/>
    </xf>
    <xf numFmtId="0" fontId="5" fillId="0" borderId="0" xfId="0" applyFont="1" applyProtection="1"/>
    <xf numFmtId="0" fontId="8" fillId="0" borderId="0" xfId="0" applyFont="1" applyProtection="1"/>
    <xf numFmtId="0" fontId="0" fillId="0" borderId="0" xfId="0" applyProtection="1"/>
    <xf numFmtId="0" fontId="9" fillId="0" borderId="0" xfId="0" applyFont="1" applyAlignment="1" applyProtection="1">
      <alignment horizontal="center" vertical="center"/>
    </xf>
    <xf numFmtId="4" fontId="5" fillId="0" borderId="1" xfId="0" applyNumberFormat="1" applyFont="1" applyBorder="1" applyProtection="1"/>
    <xf numFmtId="4" fontId="5" fillId="0" borderId="2" xfId="0" applyNumberFormat="1" applyFont="1" applyBorder="1" applyProtection="1"/>
    <xf numFmtId="4" fontId="5" fillId="0" borderId="19" xfId="0" applyNumberFormat="1" applyFont="1" applyBorder="1" applyProtection="1"/>
    <xf numFmtId="0" fontId="3" fillId="0" borderId="37" xfId="0" applyFont="1" applyBorder="1" applyAlignment="1" applyProtection="1">
      <alignment horizontal="right" wrapText="1"/>
    </xf>
    <xf numFmtId="0" fontId="3" fillId="0" borderId="40" xfId="0" applyFont="1" applyBorder="1" applyAlignment="1" applyProtection="1">
      <alignment horizontal="right" wrapText="1"/>
    </xf>
    <xf numFmtId="4" fontId="3" fillId="0" borderId="38" xfId="0" applyNumberFormat="1" applyFont="1" applyBorder="1" applyAlignment="1" applyProtection="1">
      <alignment wrapText="1"/>
    </xf>
    <xf numFmtId="0" fontId="8" fillId="0" borderId="53" xfId="0" applyFont="1" applyBorder="1" applyProtection="1"/>
    <xf numFmtId="165" fontId="5" fillId="0" borderId="1" xfId="0" applyNumberFormat="1" applyFont="1" applyBorder="1" applyAlignment="1" applyProtection="1">
      <alignment vertical="center"/>
    </xf>
    <xf numFmtId="0" fontId="8" fillId="0" borderId="19" xfId="0" applyFont="1" applyBorder="1" applyProtection="1"/>
    <xf numFmtId="0" fontId="8" fillId="0" borderId="0" xfId="0" applyFont="1" applyAlignment="1" applyProtection="1">
      <alignment horizontal="center"/>
    </xf>
    <xf numFmtId="0" fontId="3" fillId="0" borderId="14" xfId="0" applyFont="1" applyBorder="1" applyAlignment="1" applyProtection="1">
      <alignment horizontal="right" wrapText="1"/>
    </xf>
    <xf numFmtId="167" fontId="3" fillId="0" borderId="15" xfId="0" applyNumberFormat="1" applyFont="1" applyBorder="1" applyAlignment="1" applyProtection="1">
      <alignment horizontal="right" wrapText="1"/>
    </xf>
    <xf numFmtId="4" fontId="5" fillId="2" borderId="1" xfId="3" applyNumberFormat="1" applyFont="1" applyFill="1" applyBorder="1" applyAlignment="1" applyProtection="1">
      <alignment horizontal="right" vertical="center"/>
      <protection locked="0"/>
    </xf>
    <xf numFmtId="4" fontId="5" fillId="2" borderId="2" xfId="3" applyNumberFormat="1" applyFont="1" applyFill="1" applyBorder="1" applyAlignment="1" applyProtection="1">
      <alignment horizontal="right" vertical="center"/>
      <protection locked="0"/>
    </xf>
    <xf numFmtId="4" fontId="5" fillId="2" borderId="19" xfId="3" applyNumberFormat="1" applyFont="1" applyFill="1" applyBorder="1" applyAlignment="1" applyProtection="1">
      <alignment horizontal="right" vertical="center"/>
      <protection locked="0"/>
    </xf>
    <xf numFmtId="4" fontId="5" fillId="2" borderId="19" xfId="3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Protection="1"/>
    <xf numFmtId="4" fontId="5" fillId="2" borderId="22" xfId="3" applyNumberFormat="1" applyFont="1" applyFill="1" applyBorder="1" applyAlignment="1" applyProtection="1">
      <alignment horizontal="right" vertical="center"/>
      <protection locked="0"/>
    </xf>
    <xf numFmtId="4" fontId="5" fillId="2" borderId="31" xfId="3" applyNumberFormat="1" applyFont="1" applyFill="1" applyBorder="1" applyAlignment="1" applyProtection="1">
      <alignment horizontal="right" vertical="center"/>
      <protection locked="0"/>
    </xf>
    <xf numFmtId="4" fontId="5" fillId="2" borderId="59" xfId="3" applyNumberFormat="1" applyFont="1" applyFill="1" applyBorder="1" applyAlignment="1" applyProtection="1">
      <alignment horizontal="right" vertical="center"/>
      <protection locked="0"/>
    </xf>
    <xf numFmtId="4" fontId="5" fillId="2" borderId="42" xfId="3" applyNumberFormat="1" applyFont="1" applyFill="1" applyBorder="1" applyAlignment="1" applyProtection="1">
      <alignment horizontal="right" vertical="center"/>
      <protection locked="0"/>
    </xf>
    <xf numFmtId="4" fontId="5" fillId="2" borderId="23" xfId="3" applyNumberFormat="1" applyFont="1" applyFill="1" applyBorder="1" applyAlignment="1" applyProtection="1">
      <alignment horizontal="right" vertical="center"/>
      <protection locked="0"/>
    </xf>
    <xf numFmtId="4" fontId="1" fillId="2" borderId="23" xfId="3" applyNumberFormat="1" applyFont="1" applyFill="1" applyBorder="1" applyAlignment="1" applyProtection="1">
      <alignment horizontal="right" vertical="center"/>
      <protection locked="0"/>
    </xf>
    <xf numFmtId="4" fontId="1" fillId="2" borderId="27" xfId="0" applyNumberFormat="1" applyFont="1" applyFill="1" applyBorder="1" applyAlignment="1" applyProtection="1">
      <alignment vertical="center"/>
      <protection locked="0"/>
    </xf>
    <xf numFmtId="4" fontId="3" fillId="0" borderId="38" xfId="0" applyNumberFormat="1" applyFont="1" applyBorder="1" applyAlignment="1">
      <alignment horizontal="center" wrapText="1"/>
    </xf>
  </cellXfs>
  <cellStyles count="6">
    <cellStyle name="Naslov 4" xfId="3" builtinId="19" customBuiltin="1"/>
    <cellStyle name="Normal 2" xfId="4" xr:uid="{00000000-0005-0000-0000-000001000000}"/>
    <cellStyle name="Normalno" xfId="0" builtinId="0" customBuiltin="1"/>
    <cellStyle name="Normalno 2" xfId="5" xr:uid="{00000000-0005-0000-0000-000003000000}"/>
    <cellStyle name="Postotak" xfId="2" builtinId="5" customBuiltin="1"/>
    <cellStyle name="Zarez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zoomScale="85" zoomScaleNormal="85" workbookViewId="0">
      <selection activeCell="K16" sqref="K16"/>
    </sheetView>
  </sheetViews>
  <sheetFormatPr defaultColWidth="8.85546875" defaultRowHeight="15.75" x14ac:dyDescent="0.25"/>
  <cols>
    <col min="1" max="1" width="7" style="3" customWidth="1"/>
    <col min="2" max="2" width="57" style="3" customWidth="1"/>
    <col min="3" max="3" width="17.140625" style="3" customWidth="1"/>
    <col min="4" max="4" width="15.5703125" style="3" customWidth="1"/>
    <col min="5" max="5" width="28" style="4" customWidth="1"/>
    <col min="6" max="6" width="24.28515625" style="125" customWidth="1"/>
    <col min="7" max="7" width="22.85546875" style="6" customWidth="1"/>
    <col min="8" max="16384" width="8.85546875" style="85"/>
  </cols>
  <sheetData>
    <row r="1" spans="1:7" s="8" customFormat="1" x14ac:dyDescent="0.25">
      <c r="A1" s="4" t="s">
        <v>0</v>
      </c>
      <c r="C1" s="125"/>
      <c r="D1" s="3"/>
      <c r="E1" s="4"/>
      <c r="F1" s="125"/>
      <c r="G1" s="6"/>
    </row>
    <row r="2" spans="1:7" s="8" customFormat="1" x14ac:dyDescent="0.25">
      <c r="A2" s="4" t="s">
        <v>1</v>
      </c>
      <c r="C2" s="125"/>
      <c r="D2" s="3"/>
      <c r="E2" s="4"/>
      <c r="F2" s="125"/>
      <c r="G2" s="6"/>
    </row>
    <row r="3" spans="1:7" s="8" customFormat="1" x14ac:dyDescent="0.25">
      <c r="A3" s="4" t="s">
        <v>2</v>
      </c>
      <c r="C3" s="125"/>
      <c r="D3" s="3"/>
      <c r="E3" s="4"/>
      <c r="F3" s="125"/>
      <c r="G3" s="6"/>
    </row>
    <row r="4" spans="1:7" s="8" customFormat="1" x14ac:dyDescent="0.25">
      <c r="A4" s="3"/>
      <c r="B4" s="4"/>
      <c r="C4" s="125"/>
      <c r="D4" s="3"/>
      <c r="E4" s="4"/>
      <c r="F4" s="125"/>
      <c r="G4" s="6"/>
    </row>
    <row r="5" spans="1:7" s="3" customFormat="1" ht="30.75" customHeight="1" x14ac:dyDescent="0.25">
      <c r="A5" s="147" t="s">
        <v>3</v>
      </c>
      <c r="B5" s="147"/>
      <c r="C5" s="147"/>
      <c r="D5" s="147"/>
      <c r="E5" s="147"/>
      <c r="F5" s="147"/>
      <c r="G5" s="147"/>
    </row>
    <row r="6" spans="1:7" s="8" customFormat="1" ht="50.25" customHeight="1" x14ac:dyDescent="0.25">
      <c r="A6" s="69" t="s">
        <v>4</v>
      </c>
      <c r="B6" s="69" t="s">
        <v>5</v>
      </c>
      <c r="C6" s="69" t="s">
        <v>6</v>
      </c>
      <c r="D6" s="69" t="s">
        <v>7</v>
      </c>
      <c r="E6" s="86" t="s">
        <v>8</v>
      </c>
      <c r="F6" s="87" t="s">
        <v>164</v>
      </c>
      <c r="G6" s="87" t="s">
        <v>9</v>
      </c>
    </row>
    <row r="7" spans="1:7" s="112" customFormat="1" ht="16.5" customHeight="1" thickBot="1" x14ac:dyDescent="0.3">
      <c r="A7" s="61">
        <v>1</v>
      </c>
      <c r="B7" s="9">
        <v>1</v>
      </c>
      <c r="C7" s="9">
        <v>2</v>
      </c>
      <c r="D7" s="9">
        <v>3</v>
      </c>
      <c r="E7" s="88">
        <v>4</v>
      </c>
      <c r="F7" s="9">
        <v>5</v>
      </c>
      <c r="G7" s="9">
        <v>6</v>
      </c>
    </row>
    <row r="8" spans="1:7" s="112" customFormat="1" ht="17.25" customHeight="1" thickTop="1" x14ac:dyDescent="0.3">
      <c r="A8" s="111" t="s">
        <v>10</v>
      </c>
      <c r="B8" s="148" t="s">
        <v>11</v>
      </c>
      <c r="C8" s="149"/>
      <c r="D8" s="149"/>
      <c r="E8" s="149"/>
      <c r="F8" s="149"/>
      <c r="G8" s="150"/>
    </row>
    <row r="9" spans="1:7" s="112" customFormat="1" ht="17.25" customHeight="1" x14ac:dyDescent="0.3">
      <c r="A9" s="86" t="s">
        <v>12</v>
      </c>
      <c r="B9" s="151" t="s">
        <v>13</v>
      </c>
      <c r="C9" s="152"/>
      <c r="D9" s="152"/>
      <c r="E9" s="152"/>
      <c r="F9" s="152"/>
      <c r="G9" s="153"/>
    </row>
    <row r="10" spans="1:7" s="8" customFormat="1" ht="32.25" customHeight="1" x14ac:dyDescent="0.25">
      <c r="A10" s="120" t="s">
        <v>10</v>
      </c>
      <c r="B10" s="127" t="s">
        <v>233</v>
      </c>
      <c r="C10" s="98">
        <f>4139178.87+12651.42+12686.54+37223.83+206617.02</f>
        <v>4408357.68</v>
      </c>
      <c r="D10" s="1">
        <v>0</v>
      </c>
      <c r="E10" s="139"/>
      <c r="F10" s="138">
        <f t="shared" ref="F10:F15" si="0">SUM(C10+D10)</f>
        <v>4408357.68</v>
      </c>
      <c r="G10" s="220"/>
    </row>
    <row r="11" spans="1:7" s="112" customFormat="1" ht="32.25" customHeight="1" x14ac:dyDescent="0.25">
      <c r="A11" s="120" t="s">
        <v>14</v>
      </c>
      <c r="B11" s="127" t="s">
        <v>149</v>
      </c>
      <c r="C11" s="98">
        <v>49191.3</v>
      </c>
      <c r="D11" s="1">
        <v>13500</v>
      </c>
      <c r="E11" s="139"/>
      <c r="F11" s="138">
        <f t="shared" si="0"/>
        <v>62691.3</v>
      </c>
      <c r="G11" s="220"/>
    </row>
    <row r="12" spans="1:7" s="112" customFormat="1" ht="32.25" customHeight="1" x14ac:dyDescent="0.25">
      <c r="A12" s="120" t="s">
        <v>15</v>
      </c>
      <c r="B12" s="127" t="s">
        <v>165</v>
      </c>
      <c r="C12" s="98">
        <v>80540.210000000006</v>
      </c>
      <c r="D12" s="1">
        <v>0</v>
      </c>
      <c r="E12" s="139"/>
      <c r="F12" s="138">
        <f t="shared" si="0"/>
        <v>80540.210000000006</v>
      </c>
      <c r="G12" s="220"/>
    </row>
    <row r="13" spans="1:7" s="112" customFormat="1" ht="16.5" customHeight="1" x14ac:dyDescent="0.25">
      <c r="A13" s="120" t="s">
        <v>16</v>
      </c>
      <c r="B13" s="127" t="s">
        <v>166</v>
      </c>
      <c r="C13" s="98">
        <f>21925.12+12524.02</f>
        <v>34449.14</v>
      </c>
      <c r="D13" s="1">
        <v>0</v>
      </c>
      <c r="E13" s="139"/>
      <c r="F13" s="138">
        <f t="shared" si="0"/>
        <v>34449.14</v>
      </c>
      <c r="G13" s="220"/>
    </row>
    <row r="14" spans="1:7" s="112" customFormat="1" ht="17.25" customHeight="1" x14ac:dyDescent="0.25">
      <c r="A14" s="120" t="s">
        <v>17</v>
      </c>
      <c r="B14" s="127" t="s">
        <v>169</v>
      </c>
      <c r="C14" s="98">
        <v>4078.41</v>
      </c>
      <c r="D14" s="1">
        <v>0</v>
      </c>
      <c r="E14" s="139"/>
      <c r="F14" s="138">
        <f t="shared" si="0"/>
        <v>4078.41</v>
      </c>
      <c r="G14" s="220"/>
    </row>
    <row r="15" spans="1:7" s="112" customFormat="1" ht="17.25" customHeight="1" x14ac:dyDescent="0.25">
      <c r="A15" s="120" t="s">
        <v>18</v>
      </c>
      <c r="B15" s="127" t="s">
        <v>167</v>
      </c>
      <c r="C15" s="98">
        <v>12198.73</v>
      </c>
      <c r="D15" s="1">
        <v>0</v>
      </c>
      <c r="E15" s="139"/>
      <c r="F15" s="138">
        <f t="shared" si="0"/>
        <v>12198.73</v>
      </c>
      <c r="G15" s="220"/>
    </row>
    <row r="16" spans="1:7" s="112" customFormat="1" ht="32.25" customHeight="1" x14ac:dyDescent="0.25">
      <c r="A16" s="120" t="s">
        <v>19</v>
      </c>
      <c r="B16" s="127" t="s">
        <v>168</v>
      </c>
      <c r="C16" s="98">
        <v>586886.68999999994</v>
      </c>
      <c r="D16" s="1">
        <v>7000</v>
      </c>
      <c r="E16" s="139"/>
      <c r="F16" s="138">
        <f>SUM(C16+D16)</f>
        <v>593886.68999999994</v>
      </c>
      <c r="G16" s="220"/>
    </row>
    <row r="17" spans="1:7" s="112" customFormat="1" ht="32.25" customHeight="1" x14ac:dyDescent="0.25">
      <c r="A17" s="120" t="s">
        <v>20</v>
      </c>
      <c r="B17" s="127" t="s">
        <v>170</v>
      </c>
      <c r="C17" s="98">
        <v>28567.83</v>
      </c>
      <c r="D17" s="1">
        <v>0</v>
      </c>
      <c r="E17" s="139"/>
      <c r="F17" s="138">
        <f t="shared" ref="F17:F80" si="1">SUM(C17+D17)</f>
        <v>28567.83</v>
      </c>
      <c r="G17" s="220"/>
    </row>
    <row r="18" spans="1:7" s="112" customFormat="1" ht="17.25" customHeight="1" x14ac:dyDescent="0.25">
      <c r="A18" s="120" t="s">
        <v>21</v>
      </c>
      <c r="B18" s="127" t="s">
        <v>171</v>
      </c>
      <c r="C18" s="98">
        <v>167579.43</v>
      </c>
      <c r="D18" s="1">
        <v>0</v>
      </c>
      <c r="E18" s="139"/>
      <c r="F18" s="138">
        <f t="shared" si="1"/>
        <v>167579.43</v>
      </c>
      <c r="G18" s="220"/>
    </row>
    <row r="19" spans="1:7" s="112" customFormat="1" ht="17.25" customHeight="1" x14ac:dyDescent="0.25">
      <c r="A19" s="120" t="s">
        <v>22</v>
      </c>
      <c r="B19" s="127" t="s">
        <v>172</v>
      </c>
      <c r="C19" s="98">
        <v>16734.560000000001</v>
      </c>
      <c r="D19" s="1">
        <v>0</v>
      </c>
      <c r="E19" s="139"/>
      <c r="F19" s="138">
        <f t="shared" si="1"/>
        <v>16734.560000000001</v>
      </c>
      <c r="G19" s="220"/>
    </row>
    <row r="20" spans="1:7" s="112" customFormat="1" ht="17.25" customHeight="1" x14ac:dyDescent="0.25">
      <c r="A20" s="120" t="s">
        <v>23</v>
      </c>
      <c r="B20" s="127" t="s">
        <v>173</v>
      </c>
      <c r="C20" s="98">
        <v>23486.11</v>
      </c>
      <c r="D20" s="1">
        <v>0</v>
      </c>
      <c r="E20" s="139"/>
      <c r="F20" s="138">
        <f t="shared" si="1"/>
        <v>23486.11</v>
      </c>
      <c r="G20" s="220"/>
    </row>
    <row r="21" spans="1:7" s="112" customFormat="1" ht="17.25" customHeight="1" x14ac:dyDescent="0.25">
      <c r="A21" s="120" t="s">
        <v>24</v>
      </c>
      <c r="B21" s="127" t="s">
        <v>174</v>
      </c>
      <c r="C21" s="98">
        <v>42205.85</v>
      </c>
      <c r="D21" s="1">
        <v>0</v>
      </c>
      <c r="E21" s="139"/>
      <c r="F21" s="138">
        <f t="shared" si="1"/>
        <v>42205.85</v>
      </c>
      <c r="G21" s="220"/>
    </row>
    <row r="22" spans="1:7" s="112" customFormat="1" ht="17.25" customHeight="1" x14ac:dyDescent="0.25">
      <c r="A22" s="120" t="s">
        <v>25</v>
      </c>
      <c r="B22" s="127" t="s">
        <v>175</v>
      </c>
      <c r="C22" s="98">
        <v>212662.44</v>
      </c>
      <c r="D22" s="1">
        <v>0</v>
      </c>
      <c r="E22" s="139"/>
      <c r="F22" s="138">
        <f t="shared" si="1"/>
        <v>212662.44</v>
      </c>
      <c r="G22" s="220"/>
    </row>
    <row r="23" spans="1:7" s="112" customFormat="1" ht="17.25" customHeight="1" x14ac:dyDescent="0.25">
      <c r="A23" s="120" t="s">
        <v>26</v>
      </c>
      <c r="B23" s="127" t="s">
        <v>176</v>
      </c>
      <c r="C23" s="98">
        <v>13052.37</v>
      </c>
      <c r="D23" s="1">
        <v>0</v>
      </c>
      <c r="E23" s="139"/>
      <c r="F23" s="138">
        <f t="shared" si="1"/>
        <v>13052.37</v>
      </c>
      <c r="G23" s="220"/>
    </row>
    <row r="24" spans="1:7" s="112" customFormat="1" ht="17.25" customHeight="1" x14ac:dyDescent="0.25">
      <c r="A24" s="120" t="s">
        <v>27</v>
      </c>
      <c r="B24" s="127" t="s">
        <v>177</v>
      </c>
      <c r="C24" s="98">
        <v>6385.24</v>
      </c>
      <c r="D24" s="1">
        <v>0</v>
      </c>
      <c r="E24" s="139"/>
      <c r="F24" s="138">
        <f t="shared" si="1"/>
        <v>6385.24</v>
      </c>
      <c r="G24" s="220"/>
    </row>
    <row r="25" spans="1:7" s="112" customFormat="1" ht="17.25" customHeight="1" x14ac:dyDescent="0.25">
      <c r="A25" s="120" t="s">
        <v>28</v>
      </c>
      <c r="B25" s="127" t="s">
        <v>178</v>
      </c>
      <c r="C25" s="98">
        <v>11096.97</v>
      </c>
      <c r="D25" s="1">
        <v>0</v>
      </c>
      <c r="E25" s="139"/>
      <c r="F25" s="138">
        <f t="shared" si="1"/>
        <v>11096.97</v>
      </c>
      <c r="G25" s="220"/>
    </row>
    <row r="26" spans="1:7" s="112" customFormat="1" ht="17.25" customHeight="1" x14ac:dyDescent="0.25">
      <c r="A26" s="120" t="s">
        <v>29</v>
      </c>
      <c r="B26" s="127" t="s">
        <v>198</v>
      </c>
      <c r="C26" s="98">
        <v>202331.82</v>
      </c>
      <c r="D26" s="1">
        <v>0</v>
      </c>
      <c r="E26" s="139"/>
      <c r="F26" s="138">
        <f t="shared" si="1"/>
        <v>202331.82</v>
      </c>
      <c r="G26" s="220"/>
    </row>
    <row r="27" spans="1:7" s="112" customFormat="1" ht="16.5" customHeight="1" x14ac:dyDescent="0.25">
      <c r="A27" s="120" t="s">
        <v>30</v>
      </c>
      <c r="B27" s="127" t="s">
        <v>194</v>
      </c>
      <c r="C27" s="98">
        <v>1234102.23</v>
      </c>
      <c r="D27" s="1">
        <v>0</v>
      </c>
      <c r="E27" s="139"/>
      <c r="F27" s="138">
        <f t="shared" si="1"/>
        <v>1234102.23</v>
      </c>
      <c r="G27" s="220"/>
    </row>
    <row r="28" spans="1:7" s="112" customFormat="1" ht="16.5" customHeight="1" x14ac:dyDescent="0.25">
      <c r="A28" s="120" t="s">
        <v>31</v>
      </c>
      <c r="B28" s="127" t="s">
        <v>195</v>
      </c>
      <c r="C28" s="98">
        <v>17156.72</v>
      </c>
      <c r="D28" s="1">
        <v>0</v>
      </c>
      <c r="E28" s="139"/>
      <c r="F28" s="138">
        <f t="shared" si="1"/>
        <v>17156.72</v>
      </c>
      <c r="G28" s="220"/>
    </row>
    <row r="29" spans="1:7" s="112" customFormat="1" ht="16.5" customHeight="1" x14ac:dyDescent="0.25">
      <c r="A29" s="120" t="s">
        <v>32</v>
      </c>
      <c r="B29" s="127" t="s">
        <v>196</v>
      </c>
      <c r="C29" s="98">
        <v>8910.8799999999992</v>
      </c>
      <c r="D29" s="1">
        <v>0</v>
      </c>
      <c r="E29" s="139"/>
      <c r="F29" s="138">
        <f t="shared" si="1"/>
        <v>8910.8799999999992</v>
      </c>
      <c r="G29" s="220"/>
    </row>
    <row r="30" spans="1:7" s="112" customFormat="1" ht="32.25" customHeight="1" x14ac:dyDescent="0.25">
      <c r="A30" s="120" t="s">
        <v>33</v>
      </c>
      <c r="B30" s="127" t="s">
        <v>197</v>
      </c>
      <c r="C30" s="98">
        <f>39647.48+21235.65</f>
        <v>60883.130000000005</v>
      </c>
      <c r="D30" s="1">
        <v>0</v>
      </c>
      <c r="E30" s="139"/>
      <c r="F30" s="138">
        <f t="shared" si="1"/>
        <v>60883.130000000005</v>
      </c>
      <c r="G30" s="220"/>
    </row>
    <row r="31" spans="1:7" s="112" customFormat="1" ht="17.25" customHeight="1" x14ac:dyDescent="0.25">
      <c r="A31" s="120" t="s">
        <v>34</v>
      </c>
      <c r="B31" s="127" t="s">
        <v>179</v>
      </c>
      <c r="C31" s="98">
        <v>12037.98</v>
      </c>
      <c r="D31" s="1">
        <v>0</v>
      </c>
      <c r="E31" s="139"/>
      <c r="F31" s="138">
        <f t="shared" si="1"/>
        <v>12037.98</v>
      </c>
      <c r="G31" s="220"/>
    </row>
    <row r="32" spans="1:7" s="112" customFormat="1" ht="17.25" customHeight="1" x14ac:dyDescent="0.25">
      <c r="A32" s="120" t="s">
        <v>35</v>
      </c>
      <c r="B32" s="127" t="s">
        <v>180</v>
      </c>
      <c r="C32" s="98">
        <v>10888.61</v>
      </c>
      <c r="D32" s="1">
        <v>0</v>
      </c>
      <c r="E32" s="139"/>
      <c r="F32" s="138">
        <f t="shared" si="1"/>
        <v>10888.61</v>
      </c>
      <c r="G32" s="220"/>
    </row>
    <row r="33" spans="1:7" s="112" customFormat="1" ht="32.25" customHeight="1" x14ac:dyDescent="0.25">
      <c r="A33" s="120" t="s">
        <v>36</v>
      </c>
      <c r="B33" s="127" t="s">
        <v>181</v>
      </c>
      <c r="C33" s="98">
        <v>10554.26</v>
      </c>
      <c r="D33" s="1">
        <v>0</v>
      </c>
      <c r="E33" s="139"/>
      <c r="F33" s="138">
        <f t="shared" si="1"/>
        <v>10554.26</v>
      </c>
      <c r="G33" s="220"/>
    </row>
    <row r="34" spans="1:7" s="112" customFormat="1" ht="17.25" customHeight="1" x14ac:dyDescent="0.25">
      <c r="A34" s="120" t="s">
        <v>37</v>
      </c>
      <c r="B34" s="127" t="s">
        <v>182</v>
      </c>
      <c r="C34" s="98">
        <v>14958.62</v>
      </c>
      <c r="D34" s="1">
        <v>0</v>
      </c>
      <c r="E34" s="139"/>
      <c r="F34" s="138">
        <f t="shared" si="1"/>
        <v>14958.62</v>
      </c>
      <c r="G34" s="220"/>
    </row>
    <row r="35" spans="1:7" s="112" customFormat="1" ht="17.25" customHeight="1" x14ac:dyDescent="0.25">
      <c r="A35" s="120" t="s">
        <v>38</v>
      </c>
      <c r="B35" s="127" t="s">
        <v>183</v>
      </c>
      <c r="C35" s="98">
        <v>10664.19</v>
      </c>
      <c r="D35" s="1">
        <v>0</v>
      </c>
      <c r="E35" s="139"/>
      <c r="F35" s="138">
        <f t="shared" si="1"/>
        <v>10664.19</v>
      </c>
      <c r="G35" s="220"/>
    </row>
    <row r="36" spans="1:7" s="112" customFormat="1" ht="17.25" customHeight="1" x14ac:dyDescent="0.25">
      <c r="A36" s="120" t="s">
        <v>39</v>
      </c>
      <c r="B36" s="127" t="s">
        <v>184</v>
      </c>
      <c r="C36" s="98">
        <v>2259.61</v>
      </c>
      <c r="D36" s="1">
        <v>0</v>
      </c>
      <c r="E36" s="139"/>
      <c r="F36" s="138">
        <f t="shared" si="1"/>
        <v>2259.61</v>
      </c>
      <c r="G36" s="220"/>
    </row>
    <row r="37" spans="1:7" s="112" customFormat="1" ht="17.25" customHeight="1" x14ac:dyDescent="0.25">
      <c r="A37" s="120" t="s">
        <v>40</v>
      </c>
      <c r="B37" s="127" t="s">
        <v>185</v>
      </c>
      <c r="C37" s="98">
        <v>9571.8700000000008</v>
      </c>
      <c r="D37" s="1">
        <v>0</v>
      </c>
      <c r="E37" s="139"/>
      <c r="F37" s="138">
        <f t="shared" si="1"/>
        <v>9571.8700000000008</v>
      </c>
      <c r="G37" s="220"/>
    </row>
    <row r="38" spans="1:7" s="112" customFormat="1" ht="16.5" customHeight="1" x14ac:dyDescent="0.25">
      <c r="A38" s="120" t="s">
        <v>41</v>
      </c>
      <c r="B38" s="127" t="s">
        <v>186</v>
      </c>
      <c r="C38" s="98">
        <v>15830.33</v>
      </c>
      <c r="D38" s="1">
        <v>0</v>
      </c>
      <c r="E38" s="139"/>
      <c r="F38" s="138">
        <f t="shared" si="1"/>
        <v>15830.33</v>
      </c>
      <c r="G38" s="220"/>
    </row>
    <row r="39" spans="1:7" s="112" customFormat="1" ht="17.25" customHeight="1" x14ac:dyDescent="0.25">
      <c r="A39" s="120" t="s">
        <v>42</v>
      </c>
      <c r="B39" s="127" t="s">
        <v>187</v>
      </c>
      <c r="C39" s="98">
        <v>8262.01</v>
      </c>
      <c r="D39" s="1">
        <v>0</v>
      </c>
      <c r="E39" s="139"/>
      <c r="F39" s="138">
        <f t="shared" si="1"/>
        <v>8262.01</v>
      </c>
      <c r="G39" s="220"/>
    </row>
    <row r="40" spans="1:7" s="112" customFormat="1" ht="17.25" customHeight="1" x14ac:dyDescent="0.25">
      <c r="A40" s="120" t="s">
        <v>43</v>
      </c>
      <c r="B40" s="127" t="s">
        <v>188</v>
      </c>
      <c r="C40" s="98">
        <v>60701.48</v>
      </c>
      <c r="D40" s="1">
        <v>0</v>
      </c>
      <c r="E40" s="139"/>
      <c r="F40" s="138">
        <f t="shared" si="1"/>
        <v>60701.48</v>
      </c>
      <c r="G40" s="220"/>
    </row>
    <row r="41" spans="1:7" s="112" customFormat="1" ht="17.25" customHeight="1" x14ac:dyDescent="0.25">
      <c r="A41" s="120" t="s">
        <v>44</v>
      </c>
      <c r="B41" s="127" t="s">
        <v>189</v>
      </c>
      <c r="C41" s="98">
        <v>22241.02</v>
      </c>
      <c r="D41" s="1">
        <v>0</v>
      </c>
      <c r="E41" s="139"/>
      <c r="F41" s="138">
        <f t="shared" si="1"/>
        <v>22241.02</v>
      </c>
      <c r="G41" s="220"/>
    </row>
    <row r="42" spans="1:7" s="112" customFormat="1" ht="17.25" customHeight="1" x14ac:dyDescent="0.25">
      <c r="A42" s="120" t="s">
        <v>45</v>
      </c>
      <c r="B42" s="127" t="s">
        <v>190</v>
      </c>
      <c r="C42" s="98">
        <v>20130.259999999998</v>
      </c>
      <c r="D42" s="1">
        <v>0</v>
      </c>
      <c r="E42" s="139"/>
      <c r="F42" s="138">
        <f t="shared" si="1"/>
        <v>20130.259999999998</v>
      </c>
      <c r="G42" s="220"/>
    </row>
    <row r="43" spans="1:7" s="112" customFormat="1" ht="17.25" customHeight="1" x14ac:dyDescent="0.25">
      <c r="A43" s="120" t="s">
        <v>46</v>
      </c>
      <c r="B43" s="127" t="s">
        <v>191</v>
      </c>
      <c r="C43" s="98">
        <v>12826.86</v>
      </c>
      <c r="D43" s="1">
        <v>0</v>
      </c>
      <c r="E43" s="139"/>
      <c r="F43" s="138">
        <f t="shared" si="1"/>
        <v>12826.86</v>
      </c>
      <c r="G43" s="220"/>
    </row>
    <row r="44" spans="1:7" s="112" customFormat="1" ht="17.25" customHeight="1" x14ac:dyDescent="0.25">
      <c r="A44" s="120" t="s">
        <v>47</v>
      </c>
      <c r="B44" s="127" t="s">
        <v>192</v>
      </c>
      <c r="C44" s="98">
        <v>10367.44</v>
      </c>
      <c r="D44" s="1">
        <v>0</v>
      </c>
      <c r="E44" s="140"/>
      <c r="F44" s="138">
        <f t="shared" si="1"/>
        <v>10367.44</v>
      </c>
      <c r="G44" s="220"/>
    </row>
    <row r="45" spans="1:7" s="112" customFormat="1" ht="17.25" customHeight="1" x14ac:dyDescent="0.25">
      <c r="A45" s="120" t="s">
        <v>48</v>
      </c>
      <c r="B45" s="127" t="s">
        <v>193</v>
      </c>
      <c r="C45" s="98">
        <v>14235.82</v>
      </c>
      <c r="D45" s="1">
        <v>0</v>
      </c>
      <c r="E45" s="139"/>
      <c r="F45" s="138">
        <f t="shared" si="1"/>
        <v>14235.82</v>
      </c>
      <c r="G45" s="220"/>
    </row>
    <row r="46" spans="1:7" s="112" customFormat="1" ht="17.25" customHeight="1" x14ac:dyDescent="0.25">
      <c r="A46" s="120" t="s">
        <v>49</v>
      </c>
      <c r="B46" s="127" t="s">
        <v>199</v>
      </c>
      <c r="C46" s="98">
        <v>14482.78</v>
      </c>
      <c r="D46" s="1">
        <v>0</v>
      </c>
      <c r="E46" s="139"/>
      <c r="F46" s="138">
        <f t="shared" si="1"/>
        <v>14482.78</v>
      </c>
      <c r="G46" s="220"/>
    </row>
    <row r="47" spans="1:7" s="112" customFormat="1" ht="32.25" customHeight="1" x14ac:dyDescent="0.25">
      <c r="A47" s="120" t="s">
        <v>50</v>
      </c>
      <c r="B47" s="127" t="s">
        <v>200</v>
      </c>
      <c r="C47" s="98">
        <v>64783.63</v>
      </c>
      <c r="D47" s="1">
        <v>0</v>
      </c>
      <c r="E47" s="139"/>
      <c r="F47" s="138">
        <f t="shared" si="1"/>
        <v>64783.63</v>
      </c>
      <c r="G47" s="220"/>
    </row>
    <row r="48" spans="1:7" s="112" customFormat="1" ht="17.25" customHeight="1" x14ac:dyDescent="0.25">
      <c r="A48" s="120" t="s">
        <v>51</v>
      </c>
      <c r="B48" s="127" t="s">
        <v>151</v>
      </c>
      <c r="C48" s="98">
        <v>522035.08</v>
      </c>
      <c r="D48" s="1">
        <v>102720.81</v>
      </c>
      <c r="E48" s="139"/>
      <c r="F48" s="138">
        <f t="shared" si="1"/>
        <v>624755.89</v>
      </c>
      <c r="G48" s="220"/>
    </row>
    <row r="49" spans="1:7" s="112" customFormat="1" ht="17.25" customHeight="1" x14ac:dyDescent="0.25">
      <c r="A49" s="120" t="s">
        <v>52</v>
      </c>
      <c r="B49" s="127" t="s">
        <v>201</v>
      </c>
      <c r="C49" s="98">
        <f>1791125.32</f>
        <v>1791125.32</v>
      </c>
      <c r="D49" s="1">
        <v>89556.85</v>
      </c>
      <c r="E49" s="139"/>
      <c r="F49" s="138">
        <f t="shared" si="1"/>
        <v>1880682.1700000002</v>
      </c>
      <c r="G49" s="220"/>
    </row>
    <row r="50" spans="1:7" s="112" customFormat="1" ht="17.25" customHeight="1" x14ac:dyDescent="0.25">
      <c r="A50" s="120" t="s">
        <v>53</v>
      </c>
      <c r="B50" s="127" t="s">
        <v>202</v>
      </c>
      <c r="C50" s="98">
        <v>3653.03</v>
      </c>
      <c r="D50" s="1">
        <v>0</v>
      </c>
      <c r="E50" s="139"/>
      <c r="F50" s="138">
        <f t="shared" si="1"/>
        <v>3653.03</v>
      </c>
      <c r="G50" s="220"/>
    </row>
    <row r="51" spans="1:7" s="112" customFormat="1" ht="17.25" customHeight="1" x14ac:dyDescent="0.25">
      <c r="A51" s="120" t="s">
        <v>54</v>
      </c>
      <c r="B51" s="127" t="s">
        <v>203</v>
      </c>
      <c r="C51" s="98">
        <v>11739.27</v>
      </c>
      <c r="D51" s="1">
        <v>0</v>
      </c>
      <c r="E51" s="139"/>
      <c r="F51" s="138">
        <f t="shared" si="1"/>
        <v>11739.27</v>
      </c>
      <c r="G51" s="220"/>
    </row>
    <row r="52" spans="1:7" s="112" customFormat="1" ht="17.25" customHeight="1" x14ac:dyDescent="0.25">
      <c r="A52" s="120" t="s">
        <v>55</v>
      </c>
      <c r="B52" s="127" t="s">
        <v>204</v>
      </c>
      <c r="C52" s="98">
        <v>4766.1899999999996</v>
      </c>
      <c r="D52" s="1">
        <v>0</v>
      </c>
      <c r="E52" s="139"/>
      <c r="F52" s="138">
        <f t="shared" si="1"/>
        <v>4766.1899999999996</v>
      </c>
      <c r="G52" s="220"/>
    </row>
    <row r="53" spans="1:7" s="112" customFormat="1" ht="17.25" customHeight="1" x14ac:dyDescent="0.25">
      <c r="A53" s="120" t="s">
        <v>56</v>
      </c>
      <c r="B53" s="127" t="s">
        <v>205</v>
      </c>
      <c r="C53" s="98">
        <v>1862.1</v>
      </c>
      <c r="D53" s="1">
        <v>0</v>
      </c>
      <c r="E53" s="139"/>
      <c r="F53" s="138">
        <f t="shared" si="1"/>
        <v>1862.1</v>
      </c>
      <c r="G53" s="220"/>
    </row>
    <row r="54" spans="1:7" s="112" customFormat="1" ht="32.25" customHeight="1" x14ac:dyDescent="0.25">
      <c r="A54" s="120" t="s">
        <v>57</v>
      </c>
      <c r="B54" s="127" t="s">
        <v>241</v>
      </c>
      <c r="C54" s="98">
        <v>12347.83</v>
      </c>
      <c r="D54" s="1">
        <v>0</v>
      </c>
      <c r="E54" s="139"/>
      <c r="F54" s="138">
        <f t="shared" si="1"/>
        <v>12347.83</v>
      </c>
      <c r="G54" s="220"/>
    </row>
    <row r="55" spans="1:7" s="112" customFormat="1" ht="16.5" customHeight="1" x14ac:dyDescent="0.25">
      <c r="A55" s="120" t="s">
        <v>58</v>
      </c>
      <c r="B55" s="127" t="s">
        <v>206</v>
      </c>
      <c r="C55" s="98">
        <v>136729.87</v>
      </c>
      <c r="D55" s="1">
        <v>0</v>
      </c>
      <c r="E55" s="139"/>
      <c r="F55" s="138">
        <f t="shared" si="1"/>
        <v>136729.87</v>
      </c>
      <c r="G55" s="220"/>
    </row>
    <row r="56" spans="1:7" s="112" customFormat="1" ht="32.25" customHeight="1" x14ac:dyDescent="0.25">
      <c r="A56" s="120" t="s">
        <v>59</v>
      </c>
      <c r="B56" s="127" t="s">
        <v>207</v>
      </c>
      <c r="C56" s="98">
        <f>38043.97+37888.62</f>
        <v>75932.59</v>
      </c>
      <c r="D56" s="1">
        <v>0</v>
      </c>
      <c r="E56" s="139"/>
      <c r="F56" s="138">
        <f t="shared" si="1"/>
        <v>75932.59</v>
      </c>
      <c r="G56" s="220"/>
    </row>
    <row r="57" spans="1:7" s="112" customFormat="1" ht="32.25" customHeight="1" x14ac:dyDescent="0.25">
      <c r="A57" s="120" t="s">
        <v>60</v>
      </c>
      <c r="B57" s="127" t="s">
        <v>208</v>
      </c>
      <c r="C57" s="98">
        <v>15356.48</v>
      </c>
      <c r="D57" s="1">
        <v>0</v>
      </c>
      <c r="E57" s="139"/>
      <c r="F57" s="138">
        <f t="shared" si="1"/>
        <v>15356.48</v>
      </c>
      <c r="G57" s="220"/>
    </row>
    <row r="58" spans="1:7" s="112" customFormat="1" ht="32.25" customHeight="1" x14ac:dyDescent="0.25">
      <c r="A58" s="120" t="s">
        <v>61</v>
      </c>
      <c r="B58" s="127" t="s">
        <v>209</v>
      </c>
      <c r="C58" s="98">
        <f>24990.96+26754.6+145995.09</f>
        <v>197740.65</v>
      </c>
      <c r="D58" s="1">
        <v>0</v>
      </c>
      <c r="E58" s="139"/>
      <c r="F58" s="138">
        <f t="shared" si="1"/>
        <v>197740.65</v>
      </c>
      <c r="G58" s="220"/>
    </row>
    <row r="59" spans="1:7" s="112" customFormat="1" ht="17.25" customHeight="1" x14ac:dyDescent="0.25">
      <c r="A59" s="120" t="s">
        <v>62</v>
      </c>
      <c r="B59" s="127" t="s">
        <v>210</v>
      </c>
      <c r="C59" s="98">
        <v>845137.19</v>
      </c>
      <c r="D59" s="1">
        <v>0</v>
      </c>
      <c r="E59" s="139"/>
      <c r="F59" s="138">
        <f t="shared" si="1"/>
        <v>845137.19</v>
      </c>
      <c r="G59" s="220"/>
    </row>
    <row r="60" spans="1:7" s="8" customFormat="1" ht="17.25" customHeight="1" x14ac:dyDescent="0.25">
      <c r="A60" s="120" t="s">
        <v>63</v>
      </c>
      <c r="B60" s="127" t="s">
        <v>211</v>
      </c>
      <c r="C60" s="98">
        <v>385826.05</v>
      </c>
      <c r="D60" s="1">
        <v>13500</v>
      </c>
      <c r="E60" s="139"/>
      <c r="F60" s="138">
        <f t="shared" si="1"/>
        <v>399326.05</v>
      </c>
      <c r="G60" s="220"/>
    </row>
    <row r="61" spans="1:7" s="112" customFormat="1" ht="17.25" customHeight="1" x14ac:dyDescent="0.25">
      <c r="A61" s="120" t="s">
        <v>64</v>
      </c>
      <c r="B61" s="127" t="s">
        <v>212</v>
      </c>
      <c r="C61" s="98">
        <v>1825061.84</v>
      </c>
      <c r="D61" s="1">
        <v>40000</v>
      </c>
      <c r="E61" s="139"/>
      <c r="F61" s="138">
        <f t="shared" si="1"/>
        <v>1865061.84</v>
      </c>
      <c r="G61" s="220"/>
    </row>
    <row r="62" spans="1:7" s="112" customFormat="1" ht="17.25" customHeight="1" x14ac:dyDescent="0.25">
      <c r="A62" s="120" t="s">
        <v>65</v>
      </c>
      <c r="B62" s="127" t="s">
        <v>153</v>
      </c>
      <c r="C62" s="98">
        <v>495014.39</v>
      </c>
      <c r="D62" s="1">
        <v>13500</v>
      </c>
      <c r="E62" s="139"/>
      <c r="F62" s="138">
        <f t="shared" si="1"/>
        <v>508514.39</v>
      </c>
      <c r="G62" s="220"/>
    </row>
    <row r="63" spans="1:7" s="112" customFormat="1" ht="17.25" customHeight="1" x14ac:dyDescent="0.25">
      <c r="A63" s="120" t="s">
        <v>66</v>
      </c>
      <c r="B63" s="127" t="s">
        <v>213</v>
      </c>
      <c r="C63" s="98">
        <v>33615.31</v>
      </c>
      <c r="D63" s="1">
        <v>0</v>
      </c>
      <c r="E63" s="139"/>
      <c r="F63" s="138">
        <f t="shared" si="1"/>
        <v>33615.31</v>
      </c>
      <c r="G63" s="220"/>
    </row>
    <row r="64" spans="1:7" s="112" customFormat="1" ht="17.25" customHeight="1" x14ac:dyDescent="0.25">
      <c r="A64" s="120" t="s">
        <v>67</v>
      </c>
      <c r="B64" s="127" t="s">
        <v>214</v>
      </c>
      <c r="C64" s="98">
        <v>281819.67</v>
      </c>
      <c r="D64" s="1">
        <v>0</v>
      </c>
      <c r="E64" s="139"/>
      <c r="F64" s="138">
        <f t="shared" si="1"/>
        <v>281819.67</v>
      </c>
      <c r="G64" s="220"/>
    </row>
    <row r="65" spans="1:7" s="112" customFormat="1" ht="17.25" customHeight="1" x14ac:dyDescent="0.25">
      <c r="A65" s="120" t="s">
        <v>68</v>
      </c>
      <c r="B65" s="127" t="s">
        <v>215</v>
      </c>
      <c r="C65" s="98">
        <v>162809.71</v>
      </c>
      <c r="D65" s="1">
        <v>0</v>
      </c>
      <c r="E65" s="139"/>
      <c r="F65" s="138">
        <f t="shared" si="1"/>
        <v>162809.71</v>
      </c>
      <c r="G65" s="220"/>
    </row>
    <row r="66" spans="1:7" s="112" customFormat="1" ht="17.25" customHeight="1" x14ac:dyDescent="0.25">
      <c r="A66" s="120" t="s">
        <v>69</v>
      </c>
      <c r="B66" s="127" t="s">
        <v>216</v>
      </c>
      <c r="C66" s="98">
        <v>183786.78</v>
      </c>
      <c r="D66" s="1">
        <v>0</v>
      </c>
      <c r="E66" s="139"/>
      <c r="F66" s="138">
        <f t="shared" si="1"/>
        <v>183786.78</v>
      </c>
      <c r="G66" s="220"/>
    </row>
    <row r="67" spans="1:7" s="112" customFormat="1" ht="17.25" customHeight="1" x14ac:dyDescent="0.25">
      <c r="A67" s="120" t="s">
        <v>70</v>
      </c>
      <c r="B67" s="127" t="s">
        <v>217</v>
      </c>
      <c r="C67" s="98">
        <v>18254.79</v>
      </c>
      <c r="D67" s="1">
        <v>0</v>
      </c>
      <c r="E67" s="139"/>
      <c r="F67" s="138">
        <f t="shared" si="1"/>
        <v>18254.79</v>
      </c>
      <c r="G67" s="220"/>
    </row>
    <row r="68" spans="1:7" s="112" customFormat="1" ht="17.25" customHeight="1" x14ac:dyDescent="0.25">
      <c r="A68" s="120" t="s">
        <v>71</v>
      </c>
      <c r="B68" s="127" t="s">
        <v>232</v>
      </c>
      <c r="C68" s="98">
        <v>172009.3</v>
      </c>
      <c r="D68" s="1">
        <v>0</v>
      </c>
      <c r="E68" s="139"/>
      <c r="F68" s="138">
        <f t="shared" si="1"/>
        <v>172009.3</v>
      </c>
      <c r="G68" s="220"/>
    </row>
    <row r="69" spans="1:7" s="112" customFormat="1" ht="17.25" customHeight="1" x14ac:dyDescent="0.25">
      <c r="A69" s="120" t="s">
        <v>72</v>
      </c>
      <c r="B69" s="127" t="s">
        <v>154</v>
      </c>
      <c r="C69" s="98">
        <v>1642823.18</v>
      </c>
      <c r="D69" s="1">
        <v>0</v>
      </c>
      <c r="E69" s="139"/>
      <c r="F69" s="138">
        <f t="shared" si="1"/>
        <v>1642823.18</v>
      </c>
      <c r="G69" s="220"/>
    </row>
    <row r="70" spans="1:7" s="112" customFormat="1" ht="17.25" customHeight="1" x14ac:dyDescent="0.25">
      <c r="A70" s="120" t="s">
        <v>131</v>
      </c>
      <c r="B70" s="127" t="s">
        <v>218</v>
      </c>
      <c r="C70" s="98">
        <f>269166.45+4365.14</f>
        <v>273531.59000000003</v>
      </c>
      <c r="D70" s="1">
        <v>0</v>
      </c>
      <c r="E70" s="139"/>
      <c r="F70" s="138">
        <f t="shared" si="1"/>
        <v>273531.59000000003</v>
      </c>
      <c r="G70" s="220"/>
    </row>
    <row r="71" spans="1:7" s="112" customFormat="1" ht="32.25" customHeight="1" x14ac:dyDescent="0.25">
      <c r="A71" s="120" t="s">
        <v>132</v>
      </c>
      <c r="B71" s="127" t="s">
        <v>229</v>
      </c>
      <c r="C71" s="98">
        <v>2484376.11</v>
      </c>
      <c r="D71" s="1">
        <v>66500</v>
      </c>
      <c r="E71" s="139"/>
      <c r="F71" s="138">
        <f t="shared" si="1"/>
        <v>2550876.11</v>
      </c>
      <c r="G71" s="220"/>
    </row>
    <row r="72" spans="1:7" s="112" customFormat="1" ht="32.25" customHeight="1" x14ac:dyDescent="0.25">
      <c r="A72" s="120" t="s">
        <v>133</v>
      </c>
      <c r="B72" s="127" t="s">
        <v>219</v>
      </c>
      <c r="C72" s="98">
        <f>94578.58+54275.23</f>
        <v>148853.81</v>
      </c>
      <c r="D72" s="1">
        <v>0</v>
      </c>
      <c r="E72" s="139"/>
      <c r="F72" s="138">
        <f t="shared" si="1"/>
        <v>148853.81</v>
      </c>
      <c r="G72" s="220"/>
    </row>
    <row r="73" spans="1:7" s="112" customFormat="1" ht="32.25" customHeight="1" x14ac:dyDescent="0.25">
      <c r="A73" s="120" t="s">
        <v>73</v>
      </c>
      <c r="B73" s="127" t="s">
        <v>220</v>
      </c>
      <c r="C73" s="98">
        <v>140835.46</v>
      </c>
      <c r="D73" s="1">
        <v>0</v>
      </c>
      <c r="E73" s="139"/>
      <c r="F73" s="138">
        <f t="shared" si="1"/>
        <v>140835.46</v>
      </c>
      <c r="G73" s="220"/>
    </row>
    <row r="74" spans="1:7" s="112" customFormat="1" ht="17.25" customHeight="1" x14ac:dyDescent="0.25">
      <c r="A74" s="120" t="s">
        <v>74</v>
      </c>
      <c r="B74" s="127" t="s">
        <v>221</v>
      </c>
      <c r="C74" s="130">
        <v>20891.36</v>
      </c>
      <c r="D74" s="95">
        <v>0</v>
      </c>
      <c r="E74" s="141"/>
      <c r="F74" s="138">
        <f t="shared" si="1"/>
        <v>20891.36</v>
      </c>
      <c r="G74" s="220"/>
    </row>
    <row r="75" spans="1:7" s="112" customFormat="1" ht="32.25" customHeight="1" x14ac:dyDescent="0.25">
      <c r="A75" s="120" t="s">
        <v>75</v>
      </c>
      <c r="B75" s="127" t="s">
        <v>222</v>
      </c>
      <c r="C75" s="98">
        <v>583706.23</v>
      </c>
      <c r="D75" s="1">
        <v>0</v>
      </c>
      <c r="E75" s="139"/>
      <c r="F75" s="138">
        <f t="shared" si="1"/>
        <v>583706.23</v>
      </c>
      <c r="G75" s="220"/>
    </row>
    <row r="76" spans="1:7" s="112" customFormat="1" ht="32.25" customHeight="1" x14ac:dyDescent="0.25">
      <c r="A76" s="120" t="s">
        <v>76</v>
      </c>
      <c r="B76" s="127" t="s">
        <v>223</v>
      </c>
      <c r="C76" s="98">
        <v>29751.72</v>
      </c>
      <c r="D76" s="1">
        <v>0</v>
      </c>
      <c r="E76" s="139"/>
      <c r="F76" s="138">
        <f t="shared" si="1"/>
        <v>29751.72</v>
      </c>
      <c r="G76" s="220"/>
    </row>
    <row r="77" spans="1:7" s="112" customFormat="1" ht="16.5" customHeight="1" x14ac:dyDescent="0.25">
      <c r="A77" s="120" t="s">
        <v>77</v>
      </c>
      <c r="B77" s="127" t="s">
        <v>224</v>
      </c>
      <c r="C77" s="98">
        <f>110822.23+412481.23</f>
        <v>523303.45999999996</v>
      </c>
      <c r="D77" s="1">
        <v>0</v>
      </c>
      <c r="E77" s="139"/>
      <c r="F77" s="138">
        <f t="shared" si="1"/>
        <v>523303.45999999996</v>
      </c>
      <c r="G77" s="220"/>
    </row>
    <row r="78" spans="1:7" s="112" customFormat="1" ht="17.25" customHeight="1" x14ac:dyDescent="0.25">
      <c r="A78" s="120" t="s">
        <v>78</v>
      </c>
      <c r="B78" s="127" t="s">
        <v>225</v>
      </c>
      <c r="C78" s="98">
        <v>5272.77</v>
      </c>
      <c r="D78" s="1">
        <v>0</v>
      </c>
      <c r="E78" s="139"/>
      <c r="F78" s="138">
        <f t="shared" si="1"/>
        <v>5272.77</v>
      </c>
      <c r="G78" s="220"/>
    </row>
    <row r="79" spans="1:7" s="112" customFormat="1" ht="32.25" customHeight="1" x14ac:dyDescent="0.25">
      <c r="A79" s="120" t="s">
        <v>79</v>
      </c>
      <c r="B79" s="127" t="s">
        <v>226</v>
      </c>
      <c r="C79" s="98">
        <v>131880.70000000001</v>
      </c>
      <c r="D79" s="1">
        <v>0</v>
      </c>
      <c r="E79" s="139"/>
      <c r="F79" s="138">
        <f t="shared" si="1"/>
        <v>131880.70000000001</v>
      </c>
      <c r="G79" s="220"/>
    </row>
    <row r="80" spans="1:7" s="112" customFormat="1" ht="17.25" customHeight="1" x14ac:dyDescent="0.25">
      <c r="A80" s="120" t="s">
        <v>80</v>
      </c>
      <c r="B80" s="127" t="s">
        <v>227</v>
      </c>
      <c r="C80" s="98">
        <v>723884.53</v>
      </c>
      <c r="D80" s="1">
        <v>0</v>
      </c>
      <c r="E80" s="139"/>
      <c r="F80" s="138">
        <f t="shared" si="1"/>
        <v>723884.53</v>
      </c>
      <c r="G80" s="220"/>
    </row>
    <row r="81" spans="1:7" s="112" customFormat="1" ht="17.25" customHeight="1" x14ac:dyDescent="0.25">
      <c r="A81" s="120" t="s">
        <v>81</v>
      </c>
      <c r="B81" s="127" t="s">
        <v>238</v>
      </c>
      <c r="C81" s="121">
        <v>4113338.03</v>
      </c>
      <c r="D81" s="1">
        <v>680531.48</v>
      </c>
      <c r="E81" s="139"/>
      <c r="F81" s="138">
        <f t="shared" ref="F81:F85" si="2">SUM(C81+D81)</f>
        <v>4793869.51</v>
      </c>
      <c r="G81" s="220"/>
    </row>
    <row r="82" spans="1:7" s="112" customFormat="1" ht="16.5" customHeight="1" x14ac:dyDescent="0.25">
      <c r="A82" s="99" t="s">
        <v>82</v>
      </c>
      <c r="B82" s="127" t="s">
        <v>230</v>
      </c>
      <c r="C82" s="121">
        <v>542345.38</v>
      </c>
      <c r="D82" s="121">
        <v>0</v>
      </c>
      <c r="E82" s="142"/>
      <c r="F82" s="138">
        <f t="shared" si="2"/>
        <v>542345.38</v>
      </c>
      <c r="G82" s="221"/>
    </row>
    <row r="83" spans="1:7" s="112" customFormat="1" ht="16.5" customHeight="1" x14ac:dyDescent="0.25">
      <c r="A83" s="129" t="s">
        <v>138</v>
      </c>
      <c r="B83" s="127" t="s">
        <v>231</v>
      </c>
      <c r="C83" s="131">
        <v>3350650</v>
      </c>
      <c r="D83" s="117">
        <v>350000</v>
      </c>
      <c r="E83" s="143"/>
      <c r="F83" s="138">
        <f t="shared" si="2"/>
        <v>3700650</v>
      </c>
      <c r="G83" s="222"/>
    </row>
    <row r="84" spans="1:7" s="112" customFormat="1" ht="32.25" customHeight="1" x14ac:dyDescent="0.25">
      <c r="A84" s="129" t="s">
        <v>234</v>
      </c>
      <c r="B84" s="127" t="s">
        <v>236</v>
      </c>
      <c r="C84" s="131">
        <v>6073954.4400000004</v>
      </c>
      <c r="D84" s="117">
        <v>70947.28</v>
      </c>
      <c r="E84" s="143"/>
      <c r="F84" s="138">
        <f t="shared" si="2"/>
        <v>6144901.7200000007</v>
      </c>
      <c r="G84" s="222"/>
    </row>
    <row r="85" spans="1:7" s="112" customFormat="1" ht="17.25" customHeight="1" x14ac:dyDescent="0.25">
      <c r="A85" s="129" t="s">
        <v>235</v>
      </c>
      <c r="B85" s="128" t="s">
        <v>248</v>
      </c>
      <c r="C85" s="132">
        <v>1704589.51</v>
      </c>
      <c r="D85" s="124">
        <v>0</v>
      </c>
      <c r="E85" s="144"/>
      <c r="F85" s="138">
        <f t="shared" si="2"/>
        <v>1704589.51</v>
      </c>
      <c r="G85" s="223"/>
    </row>
    <row r="86" spans="1:7" s="112" customFormat="1" ht="24.75" customHeight="1" x14ac:dyDescent="0.25">
      <c r="A86" s="145" t="s">
        <v>83</v>
      </c>
      <c r="B86" s="146"/>
      <c r="C86" s="145"/>
      <c r="D86" s="145"/>
      <c r="E86" s="145"/>
      <c r="F86" s="145"/>
      <c r="G86" s="126">
        <f>ROUND(SUM(G10:G85),2)</f>
        <v>0</v>
      </c>
    </row>
  </sheetData>
  <sheetProtection algorithmName="SHA-512" hashValue="tG1qVqLzMgQMfrSChTYGRbOyy3E7AnMx58ZpUmdIZotIiSm7Au6MDvtxvEQ9tfOD/5acUB8Tul160KC8oC2Jmw==" saltValue="H+yeXiOp2WUREEHeY9HwHA==" spinCount="100000" sheet="1" objects="1" scenarios="1"/>
  <sortState xmlns:xlrd2="http://schemas.microsoft.com/office/spreadsheetml/2017/richdata2" ref="A16:G81">
    <sortCondition ref="B15:B81"/>
  </sortState>
  <mergeCells count="4">
    <mergeCell ref="A86:F86"/>
    <mergeCell ref="A5:G5"/>
    <mergeCell ref="B8:G8"/>
    <mergeCell ref="B9:G9"/>
  </mergeCells>
  <phoneticPr fontId="11" type="noConversion"/>
  <pageMargins left="0.511811023622047" right="0.39370078740157505" top="0.15748031496063003" bottom="0.15748031496063003" header="0" footer="0.15748031496063003"/>
  <pageSetup paperSize="9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zoomScale="90" zoomScaleNormal="90" workbookViewId="0">
      <selection activeCell="B26" sqref="B26"/>
    </sheetView>
  </sheetViews>
  <sheetFormatPr defaultColWidth="8.85546875" defaultRowHeight="12.75" x14ac:dyDescent="0.25"/>
  <cols>
    <col min="1" max="1" width="7" style="24" bestFit="1" customWidth="1"/>
    <col min="2" max="2" width="57" style="24" customWidth="1"/>
    <col min="3" max="3" width="16.85546875" style="24" customWidth="1"/>
    <col min="4" max="4" width="16.5703125" style="24" customWidth="1"/>
    <col min="5" max="5" width="42.140625" style="17" customWidth="1"/>
    <col min="6" max="6" width="20.42578125" style="84" customWidth="1"/>
    <col min="7" max="7" width="20.140625" style="18" customWidth="1"/>
    <col min="8" max="16384" width="8.85546875" style="7"/>
  </cols>
  <sheetData>
    <row r="1" spans="1:7" ht="15.75" x14ac:dyDescent="0.25">
      <c r="A1" s="4" t="s">
        <v>0</v>
      </c>
    </row>
    <row r="2" spans="1:7" ht="15.75" x14ac:dyDescent="0.25">
      <c r="A2" s="4" t="s">
        <v>1</v>
      </c>
    </row>
    <row r="3" spans="1:7" ht="15.75" x14ac:dyDescent="0.25">
      <c r="A3" s="4" t="s">
        <v>2</v>
      </c>
    </row>
    <row r="4" spans="1:7" ht="15.75" customHeight="1" x14ac:dyDescent="0.25">
      <c r="C4" s="85"/>
      <c r="D4" s="85"/>
      <c r="E4" s="85"/>
      <c r="F4" s="85"/>
      <c r="G4" s="85"/>
    </row>
    <row r="5" spans="1:7" s="24" customFormat="1" ht="27" customHeight="1" x14ac:dyDescent="0.25">
      <c r="A5" s="147" t="s">
        <v>143</v>
      </c>
      <c r="B5" s="147"/>
      <c r="C5" s="147"/>
      <c r="D5" s="147"/>
      <c r="E5" s="147"/>
      <c r="F5" s="147"/>
      <c r="G5" s="147"/>
    </row>
    <row r="6" spans="1:7" s="205" customFormat="1" ht="50.25" customHeight="1" x14ac:dyDescent="0.2">
      <c r="A6" s="69" t="s">
        <v>4</v>
      </c>
      <c r="B6" s="69" t="s">
        <v>5</v>
      </c>
      <c r="C6" s="69" t="s">
        <v>6</v>
      </c>
      <c r="D6" s="69" t="s">
        <v>7</v>
      </c>
      <c r="E6" s="69" t="s">
        <v>8</v>
      </c>
      <c r="F6" s="87" t="s">
        <v>164</v>
      </c>
      <c r="G6" s="87" t="s">
        <v>9</v>
      </c>
    </row>
    <row r="7" spans="1:7" s="89" customFormat="1" ht="15.75" customHeight="1" thickBot="1" x14ac:dyDescent="0.3">
      <c r="A7" s="61">
        <v>2</v>
      </c>
      <c r="B7" s="61">
        <v>1</v>
      </c>
      <c r="C7" s="61">
        <v>2</v>
      </c>
      <c r="D7" s="61">
        <v>3</v>
      </c>
      <c r="E7" s="60">
        <v>4</v>
      </c>
      <c r="F7" s="61">
        <v>5</v>
      </c>
      <c r="G7" s="61">
        <v>6</v>
      </c>
    </row>
    <row r="8" spans="1:7" s="205" customFormat="1" ht="19.5" thickTop="1" x14ac:dyDescent="0.3">
      <c r="A8" s="111">
        <v>2</v>
      </c>
      <c r="B8" s="148" t="s">
        <v>11</v>
      </c>
      <c r="C8" s="149"/>
      <c r="D8" s="149"/>
      <c r="E8" s="149"/>
      <c r="F8" s="149"/>
      <c r="G8" s="150"/>
    </row>
    <row r="9" spans="1:7" s="205" customFormat="1" ht="15" customHeight="1" x14ac:dyDescent="0.3">
      <c r="A9" s="90" t="s">
        <v>137</v>
      </c>
      <c r="B9" s="154" t="s">
        <v>13</v>
      </c>
      <c r="C9" s="152"/>
      <c r="D9" s="152"/>
      <c r="E9" s="152"/>
      <c r="F9" s="152"/>
      <c r="G9" s="153"/>
    </row>
    <row r="10" spans="1:7" s="205" customFormat="1" ht="33" customHeight="1" x14ac:dyDescent="0.25">
      <c r="A10" s="88" t="s">
        <v>10</v>
      </c>
      <c r="B10" s="91" t="s">
        <v>233</v>
      </c>
      <c r="C10" s="1">
        <f>4139178.87+12651.42+12686.54+37223.83+206617.02</f>
        <v>4408357.68</v>
      </c>
      <c r="D10" s="1">
        <v>0</v>
      </c>
      <c r="E10" s="92"/>
      <c r="F10" s="215">
        <f>SUM(C10+D10)</f>
        <v>4408357.68</v>
      </c>
      <c r="G10" s="220"/>
    </row>
    <row r="11" spans="1:7" s="205" customFormat="1" ht="17.25" customHeight="1" x14ac:dyDescent="0.25">
      <c r="A11" s="88" t="s">
        <v>14</v>
      </c>
      <c r="B11" s="91" t="s">
        <v>149</v>
      </c>
      <c r="C11" s="1">
        <v>49191.3</v>
      </c>
      <c r="D11" s="1">
        <v>13500</v>
      </c>
      <c r="E11" s="92"/>
      <c r="F11" s="215">
        <f t="shared" ref="F11:F74" si="0">SUM(C11+D11)</f>
        <v>62691.3</v>
      </c>
      <c r="G11" s="220"/>
    </row>
    <row r="12" spans="1:7" s="205" customFormat="1" ht="17.25" customHeight="1" x14ac:dyDescent="0.25">
      <c r="A12" s="88" t="s">
        <v>15</v>
      </c>
      <c r="B12" s="91" t="s">
        <v>165</v>
      </c>
      <c r="C12" s="1">
        <v>80540.210000000006</v>
      </c>
      <c r="D12" s="1">
        <v>0</v>
      </c>
      <c r="E12" s="92"/>
      <c r="F12" s="215">
        <f t="shared" si="0"/>
        <v>80540.210000000006</v>
      </c>
      <c r="G12" s="220"/>
    </row>
    <row r="13" spans="1:7" s="205" customFormat="1" ht="17.25" customHeight="1" x14ac:dyDescent="0.25">
      <c r="A13" s="88" t="s">
        <v>16</v>
      </c>
      <c r="B13" s="91" t="s">
        <v>166</v>
      </c>
      <c r="C13" s="1">
        <f>21925.12+12524.02</f>
        <v>34449.14</v>
      </c>
      <c r="D13" s="1">
        <v>0</v>
      </c>
      <c r="E13" s="92"/>
      <c r="F13" s="215">
        <f t="shared" si="0"/>
        <v>34449.14</v>
      </c>
      <c r="G13" s="220"/>
    </row>
    <row r="14" spans="1:7" s="205" customFormat="1" ht="17.25" customHeight="1" x14ac:dyDescent="0.25">
      <c r="A14" s="88" t="s">
        <v>17</v>
      </c>
      <c r="B14" s="91" t="s">
        <v>169</v>
      </c>
      <c r="C14" s="1">
        <v>4078.41</v>
      </c>
      <c r="D14" s="1">
        <v>0</v>
      </c>
      <c r="E14" s="92"/>
      <c r="F14" s="215">
        <f t="shared" si="0"/>
        <v>4078.41</v>
      </c>
      <c r="G14" s="220"/>
    </row>
    <row r="15" spans="1:7" s="205" customFormat="1" ht="17.25" customHeight="1" x14ac:dyDescent="0.25">
      <c r="A15" s="88" t="s">
        <v>18</v>
      </c>
      <c r="B15" s="91" t="s">
        <v>167</v>
      </c>
      <c r="C15" s="1">
        <v>12198.73</v>
      </c>
      <c r="D15" s="1">
        <v>0</v>
      </c>
      <c r="E15" s="92"/>
      <c r="F15" s="215">
        <f t="shared" si="0"/>
        <v>12198.73</v>
      </c>
      <c r="G15" s="220"/>
    </row>
    <row r="16" spans="1:7" s="205" customFormat="1" ht="33" customHeight="1" x14ac:dyDescent="0.25">
      <c r="A16" s="88" t="s">
        <v>19</v>
      </c>
      <c r="B16" s="91" t="s">
        <v>168</v>
      </c>
      <c r="C16" s="1">
        <v>586886.68999999994</v>
      </c>
      <c r="D16" s="1">
        <v>7000</v>
      </c>
      <c r="E16" s="92"/>
      <c r="F16" s="215">
        <f t="shared" si="0"/>
        <v>593886.68999999994</v>
      </c>
      <c r="G16" s="220"/>
    </row>
    <row r="17" spans="1:7" s="205" customFormat="1" ht="17.25" customHeight="1" x14ac:dyDescent="0.25">
      <c r="A17" s="88" t="s">
        <v>20</v>
      </c>
      <c r="B17" s="91" t="s">
        <v>170</v>
      </c>
      <c r="C17" s="1">
        <v>28567.83</v>
      </c>
      <c r="D17" s="1">
        <v>0</v>
      </c>
      <c r="E17" s="92"/>
      <c r="F17" s="215">
        <f t="shared" si="0"/>
        <v>28567.83</v>
      </c>
      <c r="G17" s="220"/>
    </row>
    <row r="18" spans="1:7" s="205" customFormat="1" ht="17.25" customHeight="1" x14ac:dyDescent="0.25">
      <c r="A18" s="88" t="s">
        <v>21</v>
      </c>
      <c r="B18" s="91" t="s">
        <v>171</v>
      </c>
      <c r="C18" s="1">
        <v>167579.43</v>
      </c>
      <c r="D18" s="1">
        <v>0</v>
      </c>
      <c r="E18" s="92"/>
      <c r="F18" s="215">
        <f t="shared" si="0"/>
        <v>167579.43</v>
      </c>
      <c r="G18" s="220"/>
    </row>
    <row r="19" spans="1:7" s="205" customFormat="1" ht="17.25" customHeight="1" x14ac:dyDescent="0.25">
      <c r="A19" s="88" t="s">
        <v>22</v>
      </c>
      <c r="B19" s="91" t="s">
        <v>172</v>
      </c>
      <c r="C19" s="1">
        <v>16734.560000000001</v>
      </c>
      <c r="D19" s="1">
        <v>0</v>
      </c>
      <c r="E19" s="92"/>
      <c r="F19" s="215">
        <f t="shared" si="0"/>
        <v>16734.560000000001</v>
      </c>
      <c r="G19" s="220"/>
    </row>
    <row r="20" spans="1:7" s="205" customFormat="1" ht="17.25" customHeight="1" x14ac:dyDescent="0.25">
      <c r="A20" s="88" t="s">
        <v>23</v>
      </c>
      <c r="B20" s="91" t="s">
        <v>173</v>
      </c>
      <c r="C20" s="1">
        <v>23486.11</v>
      </c>
      <c r="D20" s="1">
        <v>0</v>
      </c>
      <c r="E20" s="92"/>
      <c r="F20" s="215">
        <f t="shared" si="0"/>
        <v>23486.11</v>
      </c>
      <c r="G20" s="220"/>
    </row>
    <row r="21" spans="1:7" s="205" customFormat="1" ht="17.25" customHeight="1" x14ac:dyDescent="0.25">
      <c r="A21" s="88" t="s">
        <v>24</v>
      </c>
      <c r="B21" s="91" t="s">
        <v>174</v>
      </c>
      <c r="C21" s="1">
        <v>42205.85</v>
      </c>
      <c r="D21" s="1">
        <v>0</v>
      </c>
      <c r="E21" s="92"/>
      <c r="F21" s="215">
        <f t="shared" si="0"/>
        <v>42205.85</v>
      </c>
      <c r="G21" s="220"/>
    </row>
    <row r="22" spans="1:7" s="205" customFormat="1" ht="17.25" customHeight="1" x14ac:dyDescent="0.25">
      <c r="A22" s="88" t="s">
        <v>25</v>
      </c>
      <c r="B22" s="91" t="s">
        <v>175</v>
      </c>
      <c r="C22" s="1">
        <v>212662.44</v>
      </c>
      <c r="D22" s="1">
        <v>0</v>
      </c>
      <c r="E22" s="92"/>
      <c r="F22" s="215">
        <f t="shared" si="0"/>
        <v>212662.44</v>
      </c>
      <c r="G22" s="220"/>
    </row>
    <row r="23" spans="1:7" s="205" customFormat="1" ht="17.25" customHeight="1" x14ac:dyDescent="0.25">
      <c r="A23" s="88" t="s">
        <v>26</v>
      </c>
      <c r="B23" s="91" t="s">
        <v>176</v>
      </c>
      <c r="C23" s="1">
        <v>13052.37</v>
      </c>
      <c r="D23" s="1">
        <v>0</v>
      </c>
      <c r="E23" s="92"/>
      <c r="F23" s="215">
        <f t="shared" si="0"/>
        <v>13052.37</v>
      </c>
      <c r="G23" s="220"/>
    </row>
    <row r="24" spans="1:7" s="205" customFormat="1" ht="17.25" customHeight="1" x14ac:dyDescent="0.25">
      <c r="A24" s="88" t="s">
        <v>27</v>
      </c>
      <c r="B24" s="91" t="s">
        <v>177</v>
      </c>
      <c r="C24" s="1">
        <v>6385.24</v>
      </c>
      <c r="D24" s="1">
        <v>0</v>
      </c>
      <c r="E24" s="92"/>
      <c r="F24" s="215">
        <f t="shared" si="0"/>
        <v>6385.24</v>
      </c>
      <c r="G24" s="220"/>
    </row>
    <row r="25" spans="1:7" s="205" customFormat="1" ht="17.25" customHeight="1" x14ac:dyDescent="0.25">
      <c r="A25" s="88" t="s">
        <v>28</v>
      </c>
      <c r="B25" s="91" t="s">
        <v>178</v>
      </c>
      <c r="C25" s="1">
        <v>11096.97</v>
      </c>
      <c r="D25" s="1">
        <v>0</v>
      </c>
      <c r="E25" s="92"/>
      <c r="F25" s="215">
        <f t="shared" si="0"/>
        <v>11096.97</v>
      </c>
      <c r="G25" s="220"/>
    </row>
    <row r="26" spans="1:7" s="205" customFormat="1" ht="17.25" customHeight="1" x14ac:dyDescent="0.25">
      <c r="A26" s="88" t="s">
        <v>29</v>
      </c>
      <c r="B26" s="91" t="s">
        <v>198</v>
      </c>
      <c r="C26" s="1">
        <v>202331.82</v>
      </c>
      <c r="D26" s="1">
        <v>0</v>
      </c>
      <c r="E26" s="92"/>
      <c r="F26" s="215">
        <f t="shared" si="0"/>
        <v>202331.82</v>
      </c>
      <c r="G26" s="220"/>
    </row>
    <row r="27" spans="1:7" s="205" customFormat="1" ht="17.25" customHeight="1" x14ac:dyDescent="0.25">
      <c r="A27" s="88" t="s">
        <v>30</v>
      </c>
      <c r="B27" s="91" t="s">
        <v>194</v>
      </c>
      <c r="C27" s="1">
        <v>1234102.23</v>
      </c>
      <c r="D27" s="1">
        <v>0</v>
      </c>
      <c r="E27" s="92"/>
      <c r="F27" s="215">
        <f t="shared" si="0"/>
        <v>1234102.23</v>
      </c>
      <c r="G27" s="220"/>
    </row>
    <row r="28" spans="1:7" s="205" customFormat="1" ht="17.25" customHeight="1" x14ac:dyDescent="0.25">
      <c r="A28" s="88" t="s">
        <v>31</v>
      </c>
      <c r="B28" s="91" t="s">
        <v>195</v>
      </c>
      <c r="C28" s="1">
        <v>17156.72</v>
      </c>
      <c r="D28" s="1">
        <v>0</v>
      </c>
      <c r="E28" s="92"/>
      <c r="F28" s="215">
        <f t="shared" si="0"/>
        <v>17156.72</v>
      </c>
      <c r="G28" s="220"/>
    </row>
    <row r="29" spans="1:7" s="205" customFormat="1" ht="17.25" customHeight="1" x14ac:dyDescent="0.25">
      <c r="A29" s="88" t="s">
        <v>32</v>
      </c>
      <c r="B29" s="91" t="s">
        <v>196</v>
      </c>
      <c r="C29" s="1">
        <v>8910.8799999999992</v>
      </c>
      <c r="D29" s="1">
        <v>0</v>
      </c>
      <c r="E29" s="92"/>
      <c r="F29" s="215">
        <f t="shared" si="0"/>
        <v>8910.8799999999992</v>
      </c>
      <c r="G29" s="220"/>
    </row>
    <row r="30" spans="1:7" s="205" customFormat="1" ht="17.25" customHeight="1" x14ac:dyDescent="0.25">
      <c r="A30" s="88" t="s">
        <v>33</v>
      </c>
      <c r="B30" s="91" t="s">
        <v>197</v>
      </c>
      <c r="C30" s="1">
        <f>39647.48+21235.65</f>
        <v>60883.130000000005</v>
      </c>
      <c r="D30" s="1">
        <v>0</v>
      </c>
      <c r="E30" s="92"/>
      <c r="F30" s="215">
        <f t="shared" si="0"/>
        <v>60883.130000000005</v>
      </c>
      <c r="G30" s="220"/>
    </row>
    <row r="31" spans="1:7" s="205" customFormat="1" ht="17.25" customHeight="1" x14ac:dyDescent="0.25">
      <c r="A31" s="88" t="s">
        <v>34</v>
      </c>
      <c r="B31" s="91" t="s">
        <v>179</v>
      </c>
      <c r="C31" s="1">
        <v>12037.98</v>
      </c>
      <c r="D31" s="1">
        <v>0</v>
      </c>
      <c r="E31" s="92"/>
      <c r="F31" s="215">
        <f t="shared" si="0"/>
        <v>12037.98</v>
      </c>
      <c r="G31" s="220"/>
    </row>
    <row r="32" spans="1:7" s="205" customFormat="1" ht="17.25" customHeight="1" x14ac:dyDescent="0.25">
      <c r="A32" s="88" t="s">
        <v>35</v>
      </c>
      <c r="B32" s="91" t="s">
        <v>180</v>
      </c>
      <c r="C32" s="1">
        <v>10888.61</v>
      </c>
      <c r="D32" s="1">
        <v>0</v>
      </c>
      <c r="E32" s="92"/>
      <c r="F32" s="215">
        <f t="shared" si="0"/>
        <v>10888.61</v>
      </c>
      <c r="G32" s="220"/>
    </row>
    <row r="33" spans="1:7" s="205" customFormat="1" ht="32.25" customHeight="1" x14ac:dyDescent="0.25">
      <c r="A33" s="88" t="s">
        <v>36</v>
      </c>
      <c r="B33" s="91" t="s">
        <v>181</v>
      </c>
      <c r="C33" s="1">
        <v>10554.26</v>
      </c>
      <c r="D33" s="1">
        <v>0</v>
      </c>
      <c r="E33" s="92"/>
      <c r="F33" s="215">
        <f t="shared" si="0"/>
        <v>10554.26</v>
      </c>
      <c r="G33" s="220"/>
    </row>
    <row r="34" spans="1:7" s="205" customFormat="1" ht="17.25" customHeight="1" x14ac:dyDescent="0.25">
      <c r="A34" s="88" t="s">
        <v>37</v>
      </c>
      <c r="B34" s="91" t="s">
        <v>182</v>
      </c>
      <c r="C34" s="1">
        <v>14958.62</v>
      </c>
      <c r="D34" s="1">
        <v>0</v>
      </c>
      <c r="E34" s="92"/>
      <c r="F34" s="215">
        <f t="shared" si="0"/>
        <v>14958.62</v>
      </c>
      <c r="G34" s="220"/>
    </row>
    <row r="35" spans="1:7" s="205" customFormat="1" ht="17.25" customHeight="1" x14ac:dyDescent="0.25">
      <c r="A35" s="88" t="s">
        <v>38</v>
      </c>
      <c r="B35" s="91" t="s">
        <v>183</v>
      </c>
      <c r="C35" s="1">
        <v>10664.19</v>
      </c>
      <c r="D35" s="1">
        <v>0</v>
      </c>
      <c r="E35" s="92"/>
      <c r="F35" s="215">
        <f t="shared" si="0"/>
        <v>10664.19</v>
      </c>
      <c r="G35" s="220"/>
    </row>
    <row r="36" spans="1:7" s="205" customFormat="1" ht="17.25" customHeight="1" x14ac:dyDescent="0.25">
      <c r="A36" s="88" t="s">
        <v>39</v>
      </c>
      <c r="B36" s="91" t="s">
        <v>184</v>
      </c>
      <c r="C36" s="1">
        <v>2259.61</v>
      </c>
      <c r="D36" s="1">
        <v>0</v>
      </c>
      <c r="E36" s="92"/>
      <c r="F36" s="215">
        <f t="shared" si="0"/>
        <v>2259.61</v>
      </c>
      <c r="G36" s="220"/>
    </row>
    <row r="37" spans="1:7" s="205" customFormat="1" ht="17.25" customHeight="1" x14ac:dyDescent="0.25">
      <c r="A37" s="88" t="s">
        <v>40</v>
      </c>
      <c r="B37" s="91" t="s">
        <v>185</v>
      </c>
      <c r="C37" s="1">
        <v>9571.8700000000008</v>
      </c>
      <c r="D37" s="1">
        <v>0</v>
      </c>
      <c r="E37" s="92"/>
      <c r="F37" s="215">
        <f t="shared" si="0"/>
        <v>9571.8700000000008</v>
      </c>
      <c r="G37" s="220"/>
    </row>
    <row r="38" spans="1:7" s="205" customFormat="1" ht="17.25" customHeight="1" x14ac:dyDescent="0.25">
      <c r="A38" s="88" t="s">
        <v>41</v>
      </c>
      <c r="B38" s="91" t="s">
        <v>186</v>
      </c>
      <c r="C38" s="1">
        <v>15830.33</v>
      </c>
      <c r="D38" s="1">
        <v>0</v>
      </c>
      <c r="E38" s="92"/>
      <c r="F38" s="215">
        <f t="shared" si="0"/>
        <v>15830.33</v>
      </c>
      <c r="G38" s="220"/>
    </row>
    <row r="39" spans="1:7" s="205" customFormat="1" ht="17.25" customHeight="1" x14ac:dyDescent="0.25">
      <c r="A39" s="88" t="s">
        <v>42</v>
      </c>
      <c r="B39" s="91" t="s">
        <v>187</v>
      </c>
      <c r="C39" s="1">
        <v>8262.01</v>
      </c>
      <c r="D39" s="1">
        <v>0</v>
      </c>
      <c r="E39" s="92"/>
      <c r="F39" s="215">
        <f t="shared" si="0"/>
        <v>8262.01</v>
      </c>
      <c r="G39" s="220"/>
    </row>
    <row r="40" spans="1:7" s="205" customFormat="1" ht="17.25" customHeight="1" x14ac:dyDescent="0.25">
      <c r="A40" s="88" t="s">
        <v>43</v>
      </c>
      <c r="B40" s="91" t="s">
        <v>188</v>
      </c>
      <c r="C40" s="1">
        <v>60701.48</v>
      </c>
      <c r="D40" s="1">
        <v>0</v>
      </c>
      <c r="E40" s="92"/>
      <c r="F40" s="215">
        <f t="shared" si="0"/>
        <v>60701.48</v>
      </c>
      <c r="G40" s="220"/>
    </row>
    <row r="41" spans="1:7" s="205" customFormat="1" ht="17.25" customHeight="1" x14ac:dyDescent="0.25">
      <c r="A41" s="88" t="s">
        <v>44</v>
      </c>
      <c r="B41" s="91" t="s">
        <v>189</v>
      </c>
      <c r="C41" s="1">
        <v>22241.02</v>
      </c>
      <c r="D41" s="1">
        <v>0</v>
      </c>
      <c r="E41" s="92"/>
      <c r="F41" s="215">
        <f t="shared" si="0"/>
        <v>22241.02</v>
      </c>
      <c r="G41" s="220"/>
    </row>
    <row r="42" spans="1:7" s="205" customFormat="1" ht="17.25" customHeight="1" x14ac:dyDescent="0.25">
      <c r="A42" s="88" t="s">
        <v>45</v>
      </c>
      <c r="B42" s="91" t="s">
        <v>190</v>
      </c>
      <c r="C42" s="1">
        <v>20130.259999999998</v>
      </c>
      <c r="D42" s="1">
        <v>0</v>
      </c>
      <c r="E42" s="92"/>
      <c r="F42" s="215">
        <f t="shared" si="0"/>
        <v>20130.259999999998</v>
      </c>
      <c r="G42" s="220"/>
    </row>
    <row r="43" spans="1:7" s="205" customFormat="1" ht="17.25" customHeight="1" x14ac:dyDescent="0.25">
      <c r="A43" s="88" t="s">
        <v>46</v>
      </c>
      <c r="B43" s="91" t="s">
        <v>191</v>
      </c>
      <c r="C43" s="1">
        <v>12826.86</v>
      </c>
      <c r="D43" s="1">
        <v>0</v>
      </c>
      <c r="E43" s="92"/>
      <c r="F43" s="215">
        <f t="shared" si="0"/>
        <v>12826.86</v>
      </c>
      <c r="G43" s="220"/>
    </row>
    <row r="44" spans="1:7" s="205" customFormat="1" ht="17.25" customHeight="1" x14ac:dyDescent="0.25">
      <c r="A44" s="88" t="s">
        <v>47</v>
      </c>
      <c r="B44" s="91" t="s">
        <v>192</v>
      </c>
      <c r="C44" s="1">
        <v>10367.44</v>
      </c>
      <c r="D44" s="1">
        <v>0</v>
      </c>
      <c r="E44" s="93"/>
      <c r="F44" s="215">
        <f t="shared" si="0"/>
        <v>10367.44</v>
      </c>
      <c r="G44" s="220"/>
    </row>
    <row r="45" spans="1:7" s="205" customFormat="1" ht="17.25" customHeight="1" x14ac:dyDescent="0.25">
      <c r="A45" s="88" t="s">
        <v>48</v>
      </c>
      <c r="B45" s="91" t="s">
        <v>193</v>
      </c>
      <c r="C45" s="1">
        <v>14235.82</v>
      </c>
      <c r="D45" s="1">
        <v>0</v>
      </c>
      <c r="E45" s="92"/>
      <c r="F45" s="215">
        <f t="shared" si="0"/>
        <v>14235.82</v>
      </c>
      <c r="G45" s="220"/>
    </row>
    <row r="46" spans="1:7" s="205" customFormat="1" ht="17.25" customHeight="1" x14ac:dyDescent="0.25">
      <c r="A46" s="88" t="s">
        <v>49</v>
      </c>
      <c r="B46" s="91" t="s">
        <v>199</v>
      </c>
      <c r="C46" s="1">
        <v>14482.78</v>
      </c>
      <c r="D46" s="1">
        <v>0</v>
      </c>
      <c r="E46" s="92"/>
      <c r="F46" s="215">
        <f t="shared" si="0"/>
        <v>14482.78</v>
      </c>
      <c r="G46" s="220"/>
    </row>
    <row r="47" spans="1:7" s="205" customFormat="1" ht="17.25" customHeight="1" x14ac:dyDescent="0.25">
      <c r="A47" s="88" t="s">
        <v>50</v>
      </c>
      <c r="B47" s="91" t="s">
        <v>200</v>
      </c>
      <c r="C47" s="1">
        <v>64783.63</v>
      </c>
      <c r="D47" s="1">
        <v>0</v>
      </c>
      <c r="E47" s="92"/>
      <c r="F47" s="215">
        <f t="shared" si="0"/>
        <v>64783.63</v>
      </c>
      <c r="G47" s="220"/>
    </row>
    <row r="48" spans="1:7" s="205" customFormat="1" ht="17.25" customHeight="1" x14ac:dyDescent="0.25">
      <c r="A48" s="88" t="s">
        <v>51</v>
      </c>
      <c r="B48" s="91" t="s">
        <v>151</v>
      </c>
      <c r="C48" s="1">
        <v>522035.08</v>
      </c>
      <c r="D48" s="1">
        <v>102720.81</v>
      </c>
      <c r="E48" s="92"/>
      <c r="F48" s="215">
        <f t="shared" si="0"/>
        <v>624755.89</v>
      </c>
      <c r="G48" s="220"/>
    </row>
    <row r="49" spans="1:7" s="205" customFormat="1" ht="17.25" customHeight="1" x14ac:dyDescent="0.25">
      <c r="A49" s="88" t="s">
        <v>52</v>
      </c>
      <c r="B49" s="91" t="s">
        <v>201</v>
      </c>
      <c r="C49" s="1">
        <f>1791125.32</f>
        <v>1791125.32</v>
      </c>
      <c r="D49" s="1">
        <v>89556.85</v>
      </c>
      <c r="E49" s="92"/>
      <c r="F49" s="215">
        <f t="shared" si="0"/>
        <v>1880682.1700000002</v>
      </c>
      <c r="G49" s="220"/>
    </row>
    <row r="50" spans="1:7" s="205" customFormat="1" ht="17.25" customHeight="1" x14ac:dyDescent="0.25">
      <c r="A50" s="88" t="s">
        <v>53</v>
      </c>
      <c r="B50" s="91" t="s">
        <v>202</v>
      </c>
      <c r="C50" s="1">
        <v>3653.03</v>
      </c>
      <c r="D50" s="1">
        <v>0</v>
      </c>
      <c r="E50" s="92"/>
      <c r="F50" s="215">
        <f t="shared" si="0"/>
        <v>3653.03</v>
      </c>
      <c r="G50" s="220"/>
    </row>
    <row r="51" spans="1:7" s="205" customFormat="1" ht="17.25" customHeight="1" x14ac:dyDescent="0.25">
      <c r="A51" s="88" t="s">
        <v>54</v>
      </c>
      <c r="B51" s="91" t="s">
        <v>203</v>
      </c>
      <c r="C51" s="1">
        <v>11739.27</v>
      </c>
      <c r="D51" s="1">
        <v>0</v>
      </c>
      <c r="E51" s="92"/>
      <c r="F51" s="215">
        <f t="shared" si="0"/>
        <v>11739.27</v>
      </c>
      <c r="G51" s="220"/>
    </row>
    <row r="52" spans="1:7" s="205" customFormat="1" ht="17.25" customHeight="1" x14ac:dyDescent="0.25">
      <c r="A52" s="88" t="s">
        <v>55</v>
      </c>
      <c r="B52" s="91" t="s">
        <v>204</v>
      </c>
      <c r="C52" s="1">
        <v>4766.1899999999996</v>
      </c>
      <c r="D52" s="1">
        <v>0</v>
      </c>
      <c r="E52" s="92"/>
      <c r="F52" s="215">
        <f t="shared" si="0"/>
        <v>4766.1899999999996</v>
      </c>
      <c r="G52" s="220"/>
    </row>
    <row r="53" spans="1:7" s="205" customFormat="1" ht="17.25" customHeight="1" x14ac:dyDescent="0.25">
      <c r="A53" s="88" t="s">
        <v>56</v>
      </c>
      <c r="B53" s="91" t="s">
        <v>242</v>
      </c>
      <c r="C53" s="1">
        <v>1862.1</v>
      </c>
      <c r="D53" s="1">
        <v>0</v>
      </c>
      <c r="E53" s="92"/>
      <c r="F53" s="215">
        <f t="shared" si="0"/>
        <v>1862.1</v>
      </c>
      <c r="G53" s="220"/>
    </row>
    <row r="54" spans="1:7" s="205" customFormat="1" ht="17.25" customHeight="1" x14ac:dyDescent="0.25">
      <c r="A54" s="88" t="s">
        <v>57</v>
      </c>
      <c r="B54" s="91" t="s">
        <v>241</v>
      </c>
      <c r="C54" s="1">
        <v>12347.83</v>
      </c>
      <c r="D54" s="1">
        <v>0</v>
      </c>
      <c r="E54" s="92"/>
      <c r="F54" s="215">
        <f t="shared" si="0"/>
        <v>12347.83</v>
      </c>
      <c r="G54" s="220"/>
    </row>
    <row r="55" spans="1:7" s="205" customFormat="1" ht="17.25" customHeight="1" x14ac:dyDescent="0.25">
      <c r="A55" s="88" t="s">
        <v>58</v>
      </c>
      <c r="B55" s="91" t="s">
        <v>206</v>
      </c>
      <c r="C55" s="1">
        <v>136729.87</v>
      </c>
      <c r="D55" s="1">
        <v>0</v>
      </c>
      <c r="E55" s="92"/>
      <c r="F55" s="215">
        <f t="shared" si="0"/>
        <v>136729.87</v>
      </c>
      <c r="G55" s="220"/>
    </row>
    <row r="56" spans="1:7" s="205" customFormat="1" ht="32.25" customHeight="1" x14ac:dyDescent="0.25">
      <c r="A56" s="88" t="s">
        <v>59</v>
      </c>
      <c r="B56" s="91" t="s">
        <v>207</v>
      </c>
      <c r="C56" s="1">
        <f>38043.97+37888.62</f>
        <v>75932.59</v>
      </c>
      <c r="D56" s="1">
        <v>0</v>
      </c>
      <c r="E56" s="92"/>
      <c r="F56" s="215">
        <f t="shared" si="0"/>
        <v>75932.59</v>
      </c>
      <c r="G56" s="220"/>
    </row>
    <row r="57" spans="1:7" s="205" customFormat="1" ht="32.25" customHeight="1" x14ac:dyDescent="0.25">
      <c r="A57" s="88" t="s">
        <v>60</v>
      </c>
      <c r="B57" s="91" t="s">
        <v>208</v>
      </c>
      <c r="C57" s="1">
        <v>15356.48</v>
      </c>
      <c r="D57" s="1">
        <v>0</v>
      </c>
      <c r="E57" s="92"/>
      <c r="F57" s="215">
        <f t="shared" si="0"/>
        <v>15356.48</v>
      </c>
      <c r="G57" s="220"/>
    </row>
    <row r="58" spans="1:7" s="205" customFormat="1" ht="17.25" customHeight="1" x14ac:dyDescent="0.25">
      <c r="A58" s="88" t="s">
        <v>61</v>
      </c>
      <c r="B58" s="91" t="s">
        <v>209</v>
      </c>
      <c r="C58" s="1">
        <f>24990.96+26754.6+145995.09</f>
        <v>197740.65</v>
      </c>
      <c r="D58" s="1">
        <v>0</v>
      </c>
      <c r="E58" s="92"/>
      <c r="F58" s="215">
        <f t="shared" si="0"/>
        <v>197740.65</v>
      </c>
      <c r="G58" s="220"/>
    </row>
    <row r="59" spans="1:7" s="205" customFormat="1" ht="17.25" customHeight="1" x14ac:dyDescent="0.25">
      <c r="A59" s="88" t="s">
        <v>62</v>
      </c>
      <c r="B59" s="91" t="s">
        <v>210</v>
      </c>
      <c r="C59" s="1">
        <v>845137.19</v>
      </c>
      <c r="D59" s="1">
        <v>0</v>
      </c>
      <c r="E59" s="92"/>
      <c r="F59" s="215">
        <f t="shared" si="0"/>
        <v>845137.19</v>
      </c>
      <c r="G59" s="220"/>
    </row>
    <row r="60" spans="1:7" s="205" customFormat="1" ht="17.25" customHeight="1" x14ac:dyDescent="0.25">
      <c r="A60" s="88" t="s">
        <v>63</v>
      </c>
      <c r="B60" s="91" t="s">
        <v>211</v>
      </c>
      <c r="C60" s="1">
        <v>385826.05</v>
      </c>
      <c r="D60" s="1">
        <v>13500</v>
      </c>
      <c r="E60" s="92"/>
      <c r="F60" s="215">
        <f t="shared" si="0"/>
        <v>399326.05</v>
      </c>
      <c r="G60" s="220"/>
    </row>
    <row r="61" spans="1:7" s="205" customFormat="1" ht="17.25" customHeight="1" x14ac:dyDescent="0.25">
      <c r="A61" s="88" t="s">
        <v>64</v>
      </c>
      <c r="B61" s="91" t="s">
        <v>212</v>
      </c>
      <c r="C61" s="1">
        <v>1825061.84</v>
      </c>
      <c r="D61" s="1">
        <v>40000</v>
      </c>
      <c r="E61" s="92"/>
      <c r="F61" s="215">
        <f t="shared" si="0"/>
        <v>1865061.84</v>
      </c>
      <c r="G61" s="220"/>
    </row>
    <row r="62" spans="1:7" s="205" customFormat="1" ht="17.25" customHeight="1" x14ac:dyDescent="0.25">
      <c r="A62" s="88" t="s">
        <v>65</v>
      </c>
      <c r="B62" s="91" t="s">
        <v>153</v>
      </c>
      <c r="C62" s="1">
        <v>495014.39</v>
      </c>
      <c r="D62" s="1">
        <v>13500</v>
      </c>
      <c r="E62" s="92"/>
      <c r="F62" s="215">
        <f t="shared" si="0"/>
        <v>508514.39</v>
      </c>
      <c r="G62" s="220"/>
    </row>
    <row r="63" spans="1:7" s="205" customFormat="1" ht="17.25" customHeight="1" x14ac:dyDescent="0.25">
      <c r="A63" s="88" t="s">
        <v>66</v>
      </c>
      <c r="B63" s="91" t="s">
        <v>213</v>
      </c>
      <c r="C63" s="1">
        <v>33615.31</v>
      </c>
      <c r="D63" s="1">
        <v>0</v>
      </c>
      <c r="E63" s="92"/>
      <c r="F63" s="215">
        <f t="shared" si="0"/>
        <v>33615.31</v>
      </c>
      <c r="G63" s="220"/>
    </row>
    <row r="64" spans="1:7" s="205" customFormat="1" ht="17.25" customHeight="1" x14ac:dyDescent="0.25">
      <c r="A64" s="88" t="s">
        <v>67</v>
      </c>
      <c r="B64" s="91" t="s">
        <v>214</v>
      </c>
      <c r="C64" s="1">
        <v>281819.67</v>
      </c>
      <c r="D64" s="1">
        <v>0</v>
      </c>
      <c r="E64" s="92"/>
      <c r="F64" s="215">
        <f t="shared" si="0"/>
        <v>281819.67</v>
      </c>
      <c r="G64" s="220"/>
    </row>
    <row r="65" spans="1:7" s="13" customFormat="1" ht="17.25" customHeight="1" x14ac:dyDescent="0.25">
      <c r="A65" s="88" t="s">
        <v>68</v>
      </c>
      <c r="B65" s="91" t="s">
        <v>215</v>
      </c>
      <c r="C65" s="1">
        <v>162809.71</v>
      </c>
      <c r="D65" s="1">
        <v>0</v>
      </c>
      <c r="E65" s="92"/>
      <c r="F65" s="215">
        <f t="shared" si="0"/>
        <v>162809.71</v>
      </c>
      <c r="G65" s="220"/>
    </row>
    <row r="66" spans="1:7" s="13" customFormat="1" ht="17.25" customHeight="1" x14ac:dyDescent="0.25">
      <c r="A66" s="88" t="s">
        <v>69</v>
      </c>
      <c r="B66" s="91" t="s">
        <v>216</v>
      </c>
      <c r="C66" s="1">
        <v>183786.78</v>
      </c>
      <c r="D66" s="1">
        <v>0</v>
      </c>
      <c r="E66" s="92"/>
      <c r="F66" s="215">
        <f t="shared" si="0"/>
        <v>183786.78</v>
      </c>
      <c r="G66" s="220"/>
    </row>
    <row r="67" spans="1:7" s="13" customFormat="1" ht="17.25" customHeight="1" x14ac:dyDescent="0.25">
      <c r="A67" s="88" t="s">
        <v>70</v>
      </c>
      <c r="B67" s="91" t="s">
        <v>217</v>
      </c>
      <c r="C67" s="1">
        <v>18254.79</v>
      </c>
      <c r="D67" s="1">
        <v>0</v>
      </c>
      <c r="E67" s="92"/>
      <c r="F67" s="215">
        <f t="shared" si="0"/>
        <v>18254.79</v>
      </c>
      <c r="G67" s="220"/>
    </row>
    <row r="68" spans="1:7" s="13" customFormat="1" ht="17.25" customHeight="1" x14ac:dyDescent="0.25">
      <c r="A68" s="88" t="s">
        <v>71</v>
      </c>
      <c r="B68" s="91" t="s">
        <v>232</v>
      </c>
      <c r="C68" s="1">
        <v>172009.3</v>
      </c>
      <c r="D68" s="1">
        <v>0</v>
      </c>
      <c r="E68" s="92"/>
      <c r="F68" s="215">
        <f t="shared" si="0"/>
        <v>172009.3</v>
      </c>
      <c r="G68" s="220"/>
    </row>
    <row r="69" spans="1:7" s="13" customFormat="1" ht="17.25" customHeight="1" x14ac:dyDescent="0.25">
      <c r="A69" s="88" t="s">
        <v>72</v>
      </c>
      <c r="B69" s="91" t="s">
        <v>154</v>
      </c>
      <c r="C69" s="1">
        <v>1642823.18</v>
      </c>
      <c r="D69" s="1">
        <v>0</v>
      </c>
      <c r="E69" s="92"/>
      <c r="F69" s="215">
        <f t="shared" si="0"/>
        <v>1642823.18</v>
      </c>
      <c r="G69" s="220"/>
    </row>
    <row r="70" spans="1:7" s="13" customFormat="1" ht="17.25" customHeight="1" x14ac:dyDescent="0.25">
      <c r="A70" s="88" t="s">
        <v>131</v>
      </c>
      <c r="B70" s="91" t="s">
        <v>218</v>
      </c>
      <c r="C70" s="1">
        <f>269166.45+4365.14</f>
        <v>273531.59000000003</v>
      </c>
      <c r="D70" s="1">
        <v>0</v>
      </c>
      <c r="E70" s="92"/>
      <c r="F70" s="215">
        <f t="shared" si="0"/>
        <v>273531.59000000003</v>
      </c>
      <c r="G70" s="220"/>
    </row>
    <row r="71" spans="1:7" s="13" customFormat="1" ht="33" customHeight="1" x14ac:dyDescent="0.25">
      <c r="A71" s="88" t="s">
        <v>132</v>
      </c>
      <c r="B71" s="91" t="s">
        <v>229</v>
      </c>
      <c r="C71" s="1">
        <v>2484376.11</v>
      </c>
      <c r="D71" s="1">
        <v>66500</v>
      </c>
      <c r="E71" s="92"/>
      <c r="F71" s="215">
        <f t="shared" si="0"/>
        <v>2550876.11</v>
      </c>
      <c r="G71" s="220"/>
    </row>
    <row r="72" spans="1:7" s="13" customFormat="1" ht="32.25" customHeight="1" x14ac:dyDescent="0.25">
      <c r="A72" s="88" t="s">
        <v>133</v>
      </c>
      <c r="B72" s="91" t="s">
        <v>219</v>
      </c>
      <c r="C72" s="1">
        <f>94578.58+54275.23</f>
        <v>148853.81</v>
      </c>
      <c r="D72" s="1">
        <v>0</v>
      </c>
      <c r="E72" s="92"/>
      <c r="F72" s="215">
        <f t="shared" si="0"/>
        <v>148853.81</v>
      </c>
      <c r="G72" s="220"/>
    </row>
    <row r="73" spans="1:7" s="13" customFormat="1" ht="33" customHeight="1" x14ac:dyDescent="0.25">
      <c r="A73" s="88" t="s">
        <v>73</v>
      </c>
      <c r="B73" s="91" t="s">
        <v>220</v>
      </c>
      <c r="C73" s="1">
        <v>140835.46</v>
      </c>
      <c r="D73" s="1">
        <v>0</v>
      </c>
      <c r="E73" s="92"/>
      <c r="F73" s="215">
        <f t="shared" si="0"/>
        <v>140835.46</v>
      </c>
      <c r="G73" s="220"/>
    </row>
    <row r="74" spans="1:7" s="13" customFormat="1" ht="17.25" customHeight="1" x14ac:dyDescent="0.25">
      <c r="A74" s="88" t="s">
        <v>74</v>
      </c>
      <c r="B74" s="94" t="s">
        <v>221</v>
      </c>
      <c r="C74" s="1">
        <v>20891.36</v>
      </c>
      <c r="D74" s="1">
        <v>0</v>
      </c>
      <c r="E74" s="92"/>
      <c r="F74" s="215">
        <f t="shared" si="0"/>
        <v>20891.36</v>
      </c>
      <c r="G74" s="220"/>
    </row>
    <row r="75" spans="1:7" s="13" customFormat="1" ht="32.25" customHeight="1" x14ac:dyDescent="0.25">
      <c r="A75" s="88" t="s">
        <v>75</v>
      </c>
      <c r="B75" s="91" t="s">
        <v>222</v>
      </c>
      <c r="C75" s="1">
        <v>583706.23</v>
      </c>
      <c r="D75" s="1">
        <v>0</v>
      </c>
      <c r="E75" s="92"/>
      <c r="F75" s="215">
        <f t="shared" ref="F75:F85" si="1">SUM(C75+D75)</f>
        <v>583706.23</v>
      </c>
      <c r="G75" s="220"/>
    </row>
    <row r="76" spans="1:7" s="13" customFormat="1" ht="33" customHeight="1" x14ac:dyDescent="0.25">
      <c r="A76" s="88" t="s">
        <v>76</v>
      </c>
      <c r="B76" s="91" t="s">
        <v>223</v>
      </c>
      <c r="C76" s="1">
        <v>29751.72</v>
      </c>
      <c r="D76" s="1">
        <v>0</v>
      </c>
      <c r="E76" s="92"/>
      <c r="F76" s="215">
        <f t="shared" si="1"/>
        <v>29751.72</v>
      </c>
      <c r="G76" s="220"/>
    </row>
    <row r="77" spans="1:7" s="13" customFormat="1" ht="17.25" customHeight="1" x14ac:dyDescent="0.25">
      <c r="A77" s="88" t="s">
        <v>77</v>
      </c>
      <c r="B77" s="91" t="s">
        <v>224</v>
      </c>
      <c r="C77" s="1">
        <f>110822.23+412481.23</f>
        <v>523303.45999999996</v>
      </c>
      <c r="D77" s="1">
        <v>0</v>
      </c>
      <c r="E77" s="92"/>
      <c r="F77" s="215">
        <f t="shared" si="1"/>
        <v>523303.45999999996</v>
      </c>
      <c r="G77" s="220"/>
    </row>
    <row r="78" spans="1:7" s="13" customFormat="1" ht="17.25" customHeight="1" x14ac:dyDescent="0.25">
      <c r="A78" s="88" t="s">
        <v>78</v>
      </c>
      <c r="B78" s="91" t="s">
        <v>225</v>
      </c>
      <c r="C78" s="1">
        <v>5272.77</v>
      </c>
      <c r="D78" s="1">
        <v>0</v>
      </c>
      <c r="E78" s="92"/>
      <c r="F78" s="215">
        <f t="shared" si="1"/>
        <v>5272.77</v>
      </c>
      <c r="G78" s="220"/>
    </row>
    <row r="79" spans="1:7" s="13" customFormat="1" ht="17.25" customHeight="1" x14ac:dyDescent="0.25">
      <c r="A79" s="88" t="s">
        <v>79</v>
      </c>
      <c r="B79" s="91" t="s">
        <v>226</v>
      </c>
      <c r="C79" s="1">
        <v>131880.70000000001</v>
      </c>
      <c r="D79" s="1">
        <v>0</v>
      </c>
      <c r="E79" s="92"/>
      <c r="F79" s="215">
        <f t="shared" si="1"/>
        <v>131880.70000000001</v>
      </c>
      <c r="G79" s="220"/>
    </row>
    <row r="80" spans="1:7" s="13" customFormat="1" ht="17.25" customHeight="1" x14ac:dyDescent="0.25">
      <c r="A80" s="88" t="s">
        <v>80</v>
      </c>
      <c r="B80" s="91" t="s">
        <v>227</v>
      </c>
      <c r="C80" s="1">
        <v>723884.53</v>
      </c>
      <c r="D80" s="1">
        <v>0</v>
      </c>
      <c r="E80" s="92"/>
      <c r="F80" s="215">
        <f t="shared" si="1"/>
        <v>723884.53</v>
      </c>
      <c r="G80" s="220"/>
    </row>
    <row r="81" spans="1:7" s="13" customFormat="1" ht="17.25" customHeight="1" x14ac:dyDescent="0.25">
      <c r="A81" s="88" t="s">
        <v>81</v>
      </c>
      <c r="B81" s="96" t="s">
        <v>238</v>
      </c>
      <c r="C81" s="97">
        <v>4113338.03</v>
      </c>
      <c r="D81" s="1">
        <v>680531.48</v>
      </c>
      <c r="E81" s="92"/>
      <c r="F81" s="215">
        <f t="shared" si="1"/>
        <v>4793869.51</v>
      </c>
      <c r="G81" s="220"/>
    </row>
    <row r="82" spans="1:7" s="13" customFormat="1" ht="17.25" customHeight="1" x14ac:dyDescent="0.25">
      <c r="A82" s="88" t="s">
        <v>82</v>
      </c>
      <c r="B82" s="96" t="s">
        <v>230</v>
      </c>
      <c r="C82" s="97">
        <v>542345.38</v>
      </c>
      <c r="D82" s="121">
        <v>0</v>
      </c>
      <c r="E82" s="108"/>
      <c r="F82" s="215">
        <f t="shared" si="1"/>
        <v>542345.38</v>
      </c>
      <c r="G82" s="221"/>
    </row>
    <row r="83" spans="1:7" s="13" customFormat="1" ht="17.25" customHeight="1" x14ac:dyDescent="0.25">
      <c r="A83" s="99" t="s">
        <v>138</v>
      </c>
      <c r="B83" s="123" t="s">
        <v>231</v>
      </c>
      <c r="C83" s="117">
        <v>3350650</v>
      </c>
      <c r="D83" s="117">
        <v>350000</v>
      </c>
      <c r="E83" s="116"/>
      <c r="F83" s="215">
        <f t="shared" si="1"/>
        <v>3700650</v>
      </c>
      <c r="G83" s="222"/>
    </row>
    <row r="84" spans="1:7" s="13" customFormat="1" ht="17.25" customHeight="1" x14ac:dyDescent="0.25">
      <c r="A84" s="120" t="s">
        <v>234</v>
      </c>
      <c r="B84" s="119" t="s">
        <v>236</v>
      </c>
      <c r="C84" s="124">
        <v>6073954.4400000004</v>
      </c>
      <c r="D84" s="124">
        <v>70947.28</v>
      </c>
      <c r="E84" s="119"/>
      <c r="F84" s="215">
        <f t="shared" si="1"/>
        <v>6144901.7200000007</v>
      </c>
      <c r="G84" s="223"/>
    </row>
    <row r="85" spans="1:7" s="13" customFormat="1" ht="17.25" customHeight="1" x14ac:dyDescent="0.25">
      <c r="A85" s="120" t="s">
        <v>235</v>
      </c>
      <c r="B85" s="119" t="s">
        <v>248</v>
      </c>
      <c r="C85" s="124">
        <v>1704589.51</v>
      </c>
      <c r="D85" s="124">
        <v>0</v>
      </c>
      <c r="E85" s="119"/>
      <c r="F85" s="215">
        <f t="shared" si="1"/>
        <v>1704589.51</v>
      </c>
      <c r="G85" s="223"/>
    </row>
    <row r="86" spans="1:7" s="13" customFormat="1" ht="24.75" customHeight="1" thickBot="1" x14ac:dyDescent="0.3">
      <c r="A86" s="161" t="s">
        <v>139</v>
      </c>
      <c r="B86" s="162"/>
      <c r="C86" s="162"/>
      <c r="D86" s="162"/>
      <c r="E86" s="162"/>
      <c r="F86" s="162"/>
      <c r="G86" s="122">
        <f>ROUND(SUM(G10:G85),2)</f>
        <v>0</v>
      </c>
    </row>
    <row r="87" spans="1:7" s="13" customFormat="1" ht="18.75" customHeight="1" x14ac:dyDescent="0.25">
      <c r="A87" s="100" t="s">
        <v>94</v>
      </c>
      <c r="B87" s="155" t="s">
        <v>84</v>
      </c>
      <c r="C87" s="156"/>
      <c r="D87" s="156"/>
      <c r="E87" s="156"/>
      <c r="F87" s="156"/>
      <c r="G87" s="157"/>
    </row>
    <row r="88" spans="1:7" s="13" customFormat="1" ht="33" customHeight="1" x14ac:dyDescent="0.25">
      <c r="A88" s="14" t="s">
        <v>10</v>
      </c>
      <c r="B88" s="92" t="s">
        <v>233</v>
      </c>
      <c r="C88" s="101"/>
      <c r="D88" s="101"/>
      <c r="E88" s="92" t="s">
        <v>85</v>
      </c>
      <c r="F88" s="67">
        <v>13500</v>
      </c>
      <c r="G88" s="225"/>
    </row>
    <row r="89" spans="1:7" s="13" customFormat="1" ht="33" customHeight="1" x14ac:dyDescent="0.25">
      <c r="A89" s="14" t="s">
        <v>14</v>
      </c>
      <c r="B89" s="93" t="s">
        <v>149</v>
      </c>
      <c r="C89" s="101"/>
      <c r="D89" s="101"/>
      <c r="E89" s="92" t="s">
        <v>86</v>
      </c>
      <c r="F89" s="67">
        <v>7000</v>
      </c>
      <c r="G89" s="225"/>
    </row>
    <row r="90" spans="1:7" s="13" customFormat="1" ht="33" customHeight="1" x14ac:dyDescent="0.25">
      <c r="A90" s="14" t="s">
        <v>15</v>
      </c>
      <c r="B90" s="93" t="s">
        <v>150</v>
      </c>
      <c r="C90" s="101"/>
      <c r="D90" s="101"/>
      <c r="E90" s="92" t="s">
        <v>87</v>
      </c>
      <c r="F90" s="67">
        <v>3000</v>
      </c>
      <c r="G90" s="225"/>
    </row>
    <row r="91" spans="1:7" s="13" customFormat="1" ht="33" customHeight="1" x14ac:dyDescent="0.25">
      <c r="A91" s="14" t="s">
        <v>16</v>
      </c>
      <c r="B91" s="92" t="s">
        <v>153</v>
      </c>
      <c r="C91" s="101"/>
      <c r="D91" s="101"/>
      <c r="E91" s="92" t="s">
        <v>88</v>
      </c>
      <c r="F91" s="67">
        <v>4000</v>
      </c>
      <c r="G91" s="225"/>
    </row>
    <row r="92" spans="1:7" s="13" customFormat="1" ht="33" customHeight="1" x14ac:dyDescent="0.25">
      <c r="A92" s="14" t="s">
        <v>17</v>
      </c>
      <c r="B92" s="92" t="s">
        <v>154</v>
      </c>
      <c r="C92" s="101"/>
      <c r="D92" s="101"/>
      <c r="E92" s="92" t="s">
        <v>89</v>
      </c>
      <c r="F92" s="67">
        <v>3000</v>
      </c>
      <c r="G92" s="225"/>
    </row>
    <row r="93" spans="1:7" s="13" customFormat="1" ht="33" customHeight="1" x14ac:dyDescent="0.25">
      <c r="A93" s="14" t="s">
        <v>18</v>
      </c>
      <c r="B93" s="92" t="s">
        <v>155</v>
      </c>
      <c r="C93" s="101"/>
      <c r="D93" s="101"/>
      <c r="E93" s="92" t="s">
        <v>135</v>
      </c>
      <c r="F93" s="67">
        <v>13500</v>
      </c>
      <c r="G93" s="225"/>
    </row>
    <row r="94" spans="1:7" s="13" customFormat="1" ht="33" customHeight="1" x14ac:dyDescent="0.25">
      <c r="A94" s="14" t="s">
        <v>19</v>
      </c>
      <c r="B94" s="108" t="s">
        <v>156</v>
      </c>
      <c r="C94" s="107"/>
      <c r="D94" s="107"/>
      <c r="E94" s="108" t="s">
        <v>136</v>
      </c>
      <c r="F94" s="113">
        <v>3000</v>
      </c>
      <c r="G94" s="226"/>
    </row>
    <row r="95" spans="1:7" s="13" customFormat="1" ht="33" customHeight="1" x14ac:dyDescent="0.25">
      <c r="A95" s="14" t="s">
        <v>20</v>
      </c>
      <c r="B95" s="116" t="s">
        <v>228</v>
      </c>
      <c r="C95" s="115"/>
      <c r="D95" s="115"/>
      <c r="E95" s="116" t="s">
        <v>147</v>
      </c>
      <c r="F95" s="117">
        <v>5500</v>
      </c>
      <c r="G95" s="222"/>
    </row>
    <row r="96" spans="1:7" s="13" customFormat="1" ht="33" customHeight="1" x14ac:dyDescent="0.25">
      <c r="A96" s="14" t="s">
        <v>21</v>
      </c>
      <c r="B96" s="118" t="s">
        <v>230</v>
      </c>
      <c r="C96" s="115"/>
      <c r="D96" s="115"/>
      <c r="E96" s="116" t="s">
        <v>134</v>
      </c>
      <c r="F96" s="117">
        <v>3000</v>
      </c>
      <c r="G96" s="222"/>
    </row>
    <row r="97" spans="1:11" s="13" customFormat="1" ht="33" customHeight="1" x14ac:dyDescent="0.25">
      <c r="A97" s="14" t="s">
        <v>22</v>
      </c>
      <c r="B97" s="116" t="s">
        <v>231</v>
      </c>
      <c r="C97" s="115"/>
      <c r="D97" s="115"/>
      <c r="E97" s="116" t="s">
        <v>148</v>
      </c>
      <c r="F97" s="117">
        <v>5500</v>
      </c>
      <c r="G97" s="222"/>
    </row>
    <row r="98" spans="1:11" s="13" customFormat="1" ht="33" customHeight="1" x14ac:dyDescent="0.25">
      <c r="A98" s="14" t="s">
        <v>23</v>
      </c>
      <c r="B98" s="119" t="s">
        <v>236</v>
      </c>
      <c r="C98" s="216"/>
      <c r="D98" s="216"/>
      <c r="E98" s="116" t="s">
        <v>239</v>
      </c>
      <c r="F98" s="210">
        <v>7000</v>
      </c>
      <c r="G98" s="222"/>
    </row>
    <row r="99" spans="1:11" s="13" customFormat="1" ht="33" customHeight="1" x14ac:dyDescent="0.25">
      <c r="A99" s="14" t="s">
        <v>24</v>
      </c>
      <c r="B99" s="119" t="s">
        <v>237</v>
      </c>
      <c r="C99" s="68"/>
      <c r="D99" s="68"/>
      <c r="E99" s="116" t="s">
        <v>240</v>
      </c>
      <c r="F99" s="124">
        <v>5000</v>
      </c>
      <c r="G99" s="222"/>
    </row>
    <row r="100" spans="1:11" s="13" customFormat="1" ht="33" customHeight="1" x14ac:dyDescent="0.25">
      <c r="A100" s="14" t="s">
        <v>25</v>
      </c>
      <c r="B100" s="118" t="s">
        <v>90</v>
      </c>
      <c r="C100" s="115"/>
      <c r="D100" s="115"/>
      <c r="E100" s="116" t="s">
        <v>91</v>
      </c>
      <c r="F100" s="117">
        <v>1500</v>
      </c>
      <c r="G100" s="222"/>
    </row>
    <row r="101" spans="1:11" s="13" customFormat="1" ht="33" customHeight="1" x14ac:dyDescent="0.25">
      <c r="A101" s="14" t="s">
        <v>26</v>
      </c>
      <c r="B101" s="92" t="s">
        <v>151</v>
      </c>
      <c r="C101" s="102"/>
      <c r="D101" s="102"/>
      <c r="E101" s="92" t="s">
        <v>92</v>
      </c>
      <c r="F101" s="67">
        <v>13500</v>
      </c>
      <c r="G101" s="222"/>
    </row>
    <row r="102" spans="1:11" s="13" customFormat="1" ht="33" customHeight="1" x14ac:dyDescent="0.25">
      <c r="A102" s="14" t="s">
        <v>27</v>
      </c>
      <c r="B102" s="92" t="s">
        <v>201</v>
      </c>
      <c r="C102" s="101"/>
      <c r="D102" s="101"/>
      <c r="E102" s="92" t="s">
        <v>93</v>
      </c>
      <c r="F102" s="67">
        <v>13500</v>
      </c>
      <c r="G102" s="222"/>
    </row>
    <row r="103" spans="1:11" s="217" customFormat="1" ht="21" customHeight="1" x14ac:dyDescent="0.2">
      <c r="A103" s="163" t="s">
        <v>128</v>
      </c>
      <c r="B103" s="163"/>
      <c r="C103" s="163"/>
      <c r="D103" s="163"/>
      <c r="E103" s="163"/>
      <c r="F103" s="163"/>
      <c r="G103" s="114">
        <f>ROUND(SUM(G88:G102),2)</f>
        <v>0</v>
      </c>
    </row>
    <row r="104" spans="1:11" s="24" customFormat="1" ht="18.75" customHeight="1" x14ac:dyDescent="0.25">
      <c r="A104" s="164" t="s">
        <v>140</v>
      </c>
      <c r="B104" s="164"/>
      <c r="C104" s="164"/>
      <c r="D104" s="164"/>
      <c r="E104" s="164"/>
      <c r="F104" s="164"/>
      <c r="G104" s="103">
        <f>G86</f>
        <v>0</v>
      </c>
    </row>
    <row r="105" spans="1:11" s="205" customFormat="1" ht="17.25" x14ac:dyDescent="0.2">
      <c r="A105" s="104" t="s">
        <v>94</v>
      </c>
      <c r="B105" s="158" t="s">
        <v>84</v>
      </c>
      <c r="C105" s="159"/>
      <c r="D105" s="159"/>
      <c r="E105" s="159"/>
      <c r="F105" s="159"/>
      <c r="G105" s="160"/>
    </row>
    <row r="106" spans="1:11" s="205" customFormat="1" ht="31.5" x14ac:dyDescent="0.2">
      <c r="A106" s="11" t="s">
        <v>10</v>
      </c>
      <c r="B106" s="101"/>
      <c r="C106" s="101"/>
      <c r="D106" s="101"/>
      <c r="E106" s="92" t="s">
        <v>95</v>
      </c>
      <c r="F106" s="105"/>
      <c r="G106" s="103">
        <f>ROUND(SUM(G88:G100),2)</f>
        <v>0</v>
      </c>
      <c r="K106" s="224"/>
    </row>
    <row r="107" spans="1:11" s="205" customFormat="1" ht="15" customHeight="1" x14ac:dyDescent="0.2">
      <c r="A107" s="106" t="s">
        <v>14</v>
      </c>
      <c r="B107" s="107"/>
      <c r="C107" s="107"/>
      <c r="D107" s="107"/>
      <c r="E107" s="108" t="s">
        <v>96</v>
      </c>
      <c r="F107" s="105"/>
      <c r="G107" s="103">
        <f>ROUND((G101+G102),2)</f>
        <v>0</v>
      </c>
    </row>
    <row r="108" spans="1:11" s="205" customFormat="1" ht="21.95" customHeight="1" thickBot="1" x14ac:dyDescent="0.25">
      <c r="A108" s="165" t="s">
        <v>141</v>
      </c>
      <c r="B108" s="165"/>
      <c r="C108" s="165"/>
      <c r="D108" s="165"/>
      <c r="E108" s="165"/>
      <c r="F108" s="165"/>
      <c r="G108" s="109">
        <f>ROUND((G106+G107),2)</f>
        <v>0</v>
      </c>
    </row>
    <row r="109" spans="1:11" s="206" customFormat="1" ht="15" customHeight="1" thickTop="1" x14ac:dyDescent="0.25">
      <c r="A109" s="218" t="s">
        <v>121</v>
      </c>
      <c r="B109" s="218"/>
      <c r="C109" s="218"/>
      <c r="D109" s="218"/>
      <c r="E109" s="218"/>
      <c r="F109" s="218"/>
      <c r="G109" s="219">
        <f>ROUND((G104+G108),2)</f>
        <v>0</v>
      </c>
    </row>
    <row r="110" spans="1:11" s="206" customFormat="1" ht="15" x14ac:dyDescent="0.25">
      <c r="A110" s="24"/>
      <c r="B110" s="24"/>
      <c r="C110" s="24"/>
      <c r="D110" s="24"/>
      <c r="E110" s="17"/>
      <c r="F110" s="84"/>
      <c r="G110" s="18"/>
    </row>
    <row r="111" spans="1:11" s="206" customFormat="1" ht="15" x14ac:dyDescent="0.25">
      <c r="A111" s="24"/>
      <c r="B111" s="24"/>
      <c r="C111" s="24"/>
      <c r="D111" s="24"/>
      <c r="E111" s="17"/>
      <c r="F111" s="84"/>
      <c r="G111" s="18"/>
    </row>
    <row r="112" spans="1:11" s="206" customFormat="1" ht="15" x14ac:dyDescent="0.25">
      <c r="A112" s="24"/>
      <c r="B112" s="24"/>
      <c r="C112" s="24"/>
      <c r="D112" s="24"/>
      <c r="E112" s="17"/>
      <c r="F112" s="84"/>
      <c r="G112" s="18"/>
    </row>
    <row r="113" spans="1:7" s="206" customFormat="1" ht="15" x14ac:dyDescent="0.25">
      <c r="A113" s="24"/>
      <c r="B113" s="24"/>
      <c r="C113" s="24"/>
      <c r="D113" s="24"/>
      <c r="E113" s="7"/>
      <c r="F113" s="110"/>
      <c r="G113" s="7"/>
    </row>
    <row r="114" spans="1:7" s="206" customFormat="1" ht="15" x14ac:dyDescent="0.25">
      <c r="A114" s="24"/>
      <c r="B114" s="24"/>
      <c r="C114" s="24"/>
      <c r="D114" s="24"/>
      <c r="E114" s="7"/>
      <c r="F114" s="110"/>
      <c r="G114" s="7"/>
    </row>
    <row r="115" spans="1:7" s="206" customFormat="1" ht="15" x14ac:dyDescent="0.25">
      <c r="A115" s="24"/>
      <c r="B115" s="24"/>
      <c r="C115" s="24"/>
      <c r="D115" s="24"/>
      <c r="E115" s="7"/>
      <c r="F115" s="110"/>
      <c r="G115" s="7"/>
    </row>
    <row r="116" spans="1:7" s="206" customFormat="1" ht="15" x14ac:dyDescent="0.25">
      <c r="A116" s="24"/>
      <c r="B116" s="24"/>
      <c r="C116" s="24"/>
      <c r="D116" s="24"/>
      <c r="E116" s="7"/>
      <c r="F116" s="110"/>
      <c r="G116" s="7"/>
    </row>
    <row r="117" spans="1:7" s="206" customFormat="1" ht="15" x14ac:dyDescent="0.25">
      <c r="A117" s="24"/>
      <c r="B117" s="24"/>
      <c r="C117" s="24"/>
      <c r="D117" s="24"/>
      <c r="E117" s="17"/>
      <c r="F117" s="84"/>
      <c r="G117" s="7"/>
    </row>
    <row r="118" spans="1:7" s="206" customFormat="1" ht="15" x14ac:dyDescent="0.25">
      <c r="A118" s="24"/>
      <c r="B118" s="24"/>
      <c r="C118" s="24"/>
      <c r="D118" s="24"/>
      <c r="E118" s="17"/>
      <c r="F118" s="84"/>
      <c r="G118" s="7"/>
    </row>
    <row r="119" spans="1:7" s="206" customFormat="1" ht="15" x14ac:dyDescent="0.25">
      <c r="A119" s="24"/>
      <c r="B119" s="24"/>
      <c r="C119" s="24"/>
      <c r="D119" s="24"/>
      <c r="E119" s="17"/>
      <c r="F119" s="84"/>
      <c r="G119" s="7"/>
    </row>
    <row r="120" spans="1:7" s="206" customFormat="1" ht="15" x14ac:dyDescent="0.25">
      <c r="A120" s="24"/>
      <c r="B120" s="24"/>
      <c r="C120" s="24"/>
      <c r="D120" s="24"/>
      <c r="E120" s="17"/>
      <c r="F120" s="84"/>
      <c r="G120" s="18"/>
    </row>
  </sheetData>
  <sheetProtection algorithmName="SHA-512" hashValue="iVVVk7NM1RpkYeKZ6rJjnUaWEonSaSpIBfczytk+Ces9rYRxqu+eLk0/NBS6Vo2LFQUUKhvilFb1ntUyiwgQIg==" saltValue="gW/HOwrTr2rspwCsAf/GxA==" spinCount="100000" sheet="1" objects="1" scenarios="1"/>
  <mergeCells count="10">
    <mergeCell ref="A109:F109"/>
    <mergeCell ref="A86:F86"/>
    <mergeCell ref="A103:F103"/>
    <mergeCell ref="A104:F104"/>
    <mergeCell ref="A108:F108"/>
    <mergeCell ref="B8:G8"/>
    <mergeCell ref="B9:G9"/>
    <mergeCell ref="B87:G87"/>
    <mergeCell ref="B105:G105"/>
    <mergeCell ref="A5:G5"/>
  </mergeCells>
  <phoneticPr fontId="11" type="noConversion"/>
  <pageMargins left="0.70866141732283516" right="0.70866141732283516" top="0.74803149606299213" bottom="0.74803149606299213" header="0.31496062992126012" footer="0.31496062992126012"/>
  <pageSetup paperSize="9" scale="7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D9" sqref="D9"/>
    </sheetView>
  </sheetViews>
  <sheetFormatPr defaultColWidth="8.85546875" defaultRowHeight="12.75" x14ac:dyDescent="0.25"/>
  <cols>
    <col min="1" max="1" width="5.5703125" style="24" customWidth="1"/>
    <col min="2" max="2" width="70" style="17" customWidth="1"/>
    <col min="3" max="3" width="21.42578125" style="24" customWidth="1"/>
    <col min="4" max="4" width="23.85546875" style="18" customWidth="1"/>
    <col min="5" max="16384" width="8.85546875" style="7"/>
  </cols>
  <sheetData>
    <row r="1" spans="1:4" ht="15.75" x14ac:dyDescent="0.25">
      <c r="A1" s="4" t="s">
        <v>0</v>
      </c>
      <c r="C1" s="5"/>
      <c r="D1" s="6"/>
    </row>
    <row r="2" spans="1:4" ht="15.75" x14ac:dyDescent="0.25">
      <c r="A2" s="4" t="s">
        <v>1</v>
      </c>
      <c r="C2" s="5"/>
      <c r="D2" s="6"/>
    </row>
    <row r="3" spans="1:4" ht="15.75" x14ac:dyDescent="0.25">
      <c r="A3" s="4" t="s">
        <v>2</v>
      </c>
      <c r="C3" s="5"/>
      <c r="D3" s="6"/>
    </row>
    <row r="4" spans="1:4" ht="15.75" x14ac:dyDescent="0.25">
      <c r="A4" s="4"/>
      <c r="C4" s="5"/>
      <c r="D4" s="6"/>
    </row>
    <row r="5" spans="1:4" s="24" customFormat="1" ht="28.5" customHeight="1" x14ac:dyDescent="0.25">
      <c r="A5" s="147" t="s">
        <v>97</v>
      </c>
      <c r="B5" s="147"/>
      <c r="C5" s="147"/>
      <c r="D5" s="147"/>
    </row>
    <row r="6" spans="1:4" s="205" customFormat="1" ht="66" customHeight="1" x14ac:dyDescent="0.2">
      <c r="A6" s="52" t="s">
        <v>4</v>
      </c>
      <c r="B6" s="53" t="s">
        <v>8</v>
      </c>
      <c r="C6" s="54" t="s">
        <v>164</v>
      </c>
      <c r="D6" s="55" t="s">
        <v>159</v>
      </c>
    </row>
    <row r="7" spans="1:4" s="10" customFormat="1" ht="15.75" customHeight="1" thickBot="1" x14ac:dyDescent="0.3">
      <c r="A7" s="59">
        <v>1</v>
      </c>
      <c r="B7" s="60">
        <v>2</v>
      </c>
      <c r="C7" s="61">
        <v>3</v>
      </c>
      <c r="D7" s="62">
        <v>4</v>
      </c>
    </row>
    <row r="8" spans="1:4" s="205" customFormat="1" ht="26.25" customHeight="1" thickTop="1" x14ac:dyDescent="0.2">
      <c r="A8" s="166" t="s">
        <v>98</v>
      </c>
      <c r="B8" s="167"/>
      <c r="C8" s="167"/>
      <c r="D8" s="168"/>
    </row>
    <row r="9" spans="1:4" s="13" customFormat="1" ht="33" customHeight="1" x14ac:dyDescent="0.25">
      <c r="A9" s="56" t="s">
        <v>10</v>
      </c>
      <c r="B9" s="73" t="s">
        <v>244</v>
      </c>
      <c r="C9" s="74">
        <v>66500</v>
      </c>
      <c r="D9" s="225"/>
    </row>
    <row r="10" spans="1:4" s="13" customFormat="1" ht="33" customHeight="1" x14ac:dyDescent="0.25">
      <c r="A10" s="56" t="s">
        <v>14</v>
      </c>
      <c r="B10" s="73" t="s">
        <v>243</v>
      </c>
      <c r="C10" s="74">
        <v>13500</v>
      </c>
      <c r="D10" s="225"/>
    </row>
    <row r="11" spans="1:4" s="13" customFormat="1" ht="33" customHeight="1" x14ac:dyDescent="0.25">
      <c r="A11" s="77" t="s">
        <v>15</v>
      </c>
      <c r="B11" s="78" t="s">
        <v>245</v>
      </c>
      <c r="C11" s="12">
        <v>11000</v>
      </c>
      <c r="D11" s="226"/>
    </row>
    <row r="12" spans="1:4" s="13" customFormat="1" ht="17.25" customHeight="1" x14ac:dyDescent="0.25">
      <c r="A12" s="115" t="s">
        <v>16</v>
      </c>
      <c r="B12" s="136" t="s">
        <v>246</v>
      </c>
      <c r="C12" s="137">
        <v>66500</v>
      </c>
      <c r="D12" s="222"/>
    </row>
    <row r="13" spans="1:4" s="13" customFormat="1" ht="17.25" customHeight="1" x14ac:dyDescent="0.25">
      <c r="A13" s="115" t="s">
        <v>17</v>
      </c>
      <c r="B13" s="136" t="s">
        <v>236</v>
      </c>
      <c r="C13" s="137">
        <v>7000</v>
      </c>
      <c r="D13" s="222"/>
    </row>
    <row r="14" spans="1:4" s="13" customFormat="1" ht="17.25" customHeight="1" x14ac:dyDescent="0.25">
      <c r="A14" s="115" t="s">
        <v>18</v>
      </c>
      <c r="B14" s="136" t="s">
        <v>248</v>
      </c>
      <c r="C14" s="137">
        <v>3000</v>
      </c>
      <c r="D14" s="222"/>
    </row>
    <row r="15" spans="1:4" s="13" customFormat="1" ht="17.25" customHeight="1" x14ac:dyDescent="0.25">
      <c r="A15" s="81" t="s">
        <v>19</v>
      </c>
      <c r="B15" s="82" t="s">
        <v>99</v>
      </c>
      <c r="C15" s="83">
        <v>66500</v>
      </c>
      <c r="D15" s="227"/>
    </row>
    <row r="16" spans="1:4" s="13" customFormat="1" ht="31.5" customHeight="1" x14ac:dyDescent="0.25">
      <c r="A16" s="169" t="s">
        <v>144</v>
      </c>
      <c r="B16" s="170"/>
      <c r="C16" s="170"/>
      <c r="D16" s="171"/>
    </row>
    <row r="17" spans="1:4" s="13" customFormat="1" ht="33" customHeight="1" x14ac:dyDescent="0.25">
      <c r="A17" s="58" t="s">
        <v>20</v>
      </c>
      <c r="B17" s="79" t="s">
        <v>129</v>
      </c>
      <c r="C17" s="80" t="s">
        <v>100</v>
      </c>
      <c r="D17" s="228"/>
    </row>
    <row r="18" spans="1:4" s="13" customFormat="1" ht="17.25" customHeight="1" thickBot="1" x14ac:dyDescent="0.3">
      <c r="A18" s="63" t="s">
        <v>21</v>
      </c>
      <c r="B18" s="75" t="s">
        <v>130</v>
      </c>
      <c r="C18" s="76" t="s">
        <v>100</v>
      </c>
      <c r="D18" s="66"/>
    </row>
    <row r="19" spans="1:4" s="206" customFormat="1" ht="14.25" customHeight="1" x14ac:dyDescent="0.25">
      <c r="A19" s="211" t="s">
        <v>121</v>
      </c>
      <c r="B19" s="212"/>
      <c r="C19" s="212"/>
      <c r="D19" s="213">
        <f>ROUND(SUM(D9:D18),2)</f>
        <v>0</v>
      </c>
    </row>
    <row r="20" spans="1:4" s="206" customFormat="1" ht="15" x14ac:dyDescent="0.25">
      <c r="A20" s="24"/>
      <c r="B20" s="17"/>
      <c r="C20" s="24"/>
      <c r="D20" s="18"/>
    </row>
  </sheetData>
  <sheetProtection algorithmName="SHA-512" hashValue="Y4E16r6fLCxzOglboteYAwj3OZI6HjZcV9LjlEa8LxrLXteY+ewWsjVSh5UKafibRRuEI4e8pIHDGwNbUQ1Chw==" saltValue="RdM5TuCmZzn4XnNsR9RbLA==" spinCount="100000" sheet="1" objects="1" scenarios="1"/>
  <mergeCells count="4">
    <mergeCell ref="A19:C19"/>
    <mergeCell ref="A5:D5"/>
    <mergeCell ref="A8:D8"/>
    <mergeCell ref="A16:D16"/>
  </mergeCells>
  <pageMargins left="0.70866141732283516" right="0.70866141732283516" top="0.74803149606299213" bottom="0.74803149606299213" header="0.31496062992126012" footer="0.31496062992126012"/>
  <pageSetup paperSize="9" scale="8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D9" sqref="D9"/>
    </sheetView>
  </sheetViews>
  <sheetFormatPr defaultRowHeight="12.75" x14ac:dyDescent="0.2"/>
  <cols>
    <col min="1" max="1" width="6.42578125" style="205" customWidth="1"/>
    <col min="2" max="2" width="75.140625" style="205" customWidth="1"/>
    <col min="3" max="3" width="18.28515625" style="205" customWidth="1"/>
    <col min="4" max="4" width="23.42578125" style="205" customWidth="1"/>
    <col min="5" max="16384" width="9.140625" style="205"/>
  </cols>
  <sheetData>
    <row r="1" spans="1:6" s="7" customFormat="1" ht="15.75" x14ac:dyDescent="0.25">
      <c r="A1" s="4" t="s">
        <v>0</v>
      </c>
      <c r="C1" s="5"/>
      <c r="D1" s="6"/>
    </row>
    <row r="2" spans="1:6" s="7" customFormat="1" ht="15.75" x14ac:dyDescent="0.25">
      <c r="A2" s="4" t="s">
        <v>1</v>
      </c>
      <c r="C2" s="5"/>
      <c r="D2" s="6"/>
    </row>
    <row r="3" spans="1:6" s="7" customFormat="1" ht="15.75" x14ac:dyDescent="0.25">
      <c r="A3" s="4" t="s">
        <v>2</v>
      </c>
      <c r="C3" s="5"/>
      <c r="D3" s="6"/>
    </row>
    <row r="4" spans="1:6" ht="15.75" x14ac:dyDescent="0.25">
      <c r="A4" s="204"/>
      <c r="B4" s="204"/>
      <c r="C4" s="204"/>
      <c r="D4" s="204"/>
    </row>
    <row r="5" spans="1:6" s="206" customFormat="1" ht="27" customHeight="1" x14ac:dyDescent="0.25">
      <c r="A5" s="147" t="s">
        <v>101</v>
      </c>
      <c r="B5" s="147"/>
      <c r="C5" s="147"/>
      <c r="D5" s="147"/>
      <c r="E5" s="7"/>
      <c r="F5" s="7"/>
    </row>
    <row r="6" spans="1:6" s="206" customFormat="1" ht="71.25" customHeight="1" x14ac:dyDescent="0.25">
      <c r="A6" s="52" t="s">
        <v>4</v>
      </c>
      <c r="B6" s="53" t="s">
        <v>8</v>
      </c>
      <c r="C6" s="54" t="s">
        <v>163</v>
      </c>
      <c r="D6" s="55" t="s">
        <v>159</v>
      </c>
      <c r="E6" s="70"/>
      <c r="F6" s="7"/>
    </row>
    <row r="7" spans="1:6" s="207" customFormat="1" ht="14.25" customHeight="1" thickBot="1" x14ac:dyDescent="0.3">
      <c r="A7" s="59">
        <v>1</v>
      </c>
      <c r="B7" s="60">
        <v>2</v>
      </c>
      <c r="C7" s="61">
        <v>3</v>
      </c>
      <c r="D7" s="62">
        <v>4</v>
      </c>
      <c r="E7" s="71"/>
      <c r="F7" s="10"/>
    </row>
    <row r="8" spans="1:6" s="13" customFormat="1" ht="24.75" customHeight="1" thickTop="1" x14ac:dyDescent="0.25">
      <c r="A8" s="58" t="s">
        <v>102</v>
      </c>
      <c r="B8" s="172" t="s">
        <v>103</v>
      </c>
      <c r="C8" s="173"/>
      <c r="D8" s="174"/>
      <c r="E8" s="72"/>
    </row>
    <row r="9" spans="1:6" s="13" customFormat="1" ht="17.25" customHeight="1" x14ac:dyDescent="0.25">
      <c r="A9" s="57" t="s">
        <v>10</v>
      </c>
      <c r="B9" s="2" t="s">
        <v>149</v>
      </c>
      <c r="C9" s="208">
        <v>3000</v>
      </c>
      <c r="D9" s="225"/>
      <c r="E9" s="72"/>
    </row>
    <row r="10" spans="1:6" s="13" customFormat="1" ht="17.25" customHeight="1" x14ac:dyDescent="0.25">
      <c r="A10" s="57" t="s">
        <v>14</v>
      </c>
      <c r="B10" s="2" t="s">
        <v>150</v>
      </c>
      <c r="C10" s="208">
        <v>3000</v>
      </c>
      <c r="D10" s="225"/>
      <c r="E10" s="72"/>
    </row>
    <row r="11" spans="1:6" s="13" customFormat="1" ht="17.25" customHeight="1" x14ac:dyDescent="0.25">
      <c r="A11" s="57" t="s">
        <v>15</v>
      </c>
      <c r="B11" s="2" t="s">
        <v>151</v>
      </c>
      <c r="C11" s="208">
        <v>13500</v>
      </c>
      <c r="D11" s="225"/>
      <c r="E11" s="72"/>
    </row>
    <row r="12" spans="1:6" s="13" customFormat="1" ht="17.25" customHeight="1" x14ac:dyDescent="0.25">
      <c r="A12" s="57" t="s">
        <v>16</v>
      </c>
      <c r="B12" s="2" t="s">
        <v>152</v>
      </c>
      <c r="C12" s="208">
        <v>5500</v>
      </c>
      <c r="D12" s="225"/>
      <c r="E12" s="72"/>
    </row>
    <row r="13" spans="1:6" s="13" customFormat="1" ht="17.25" customHeight="1" x14ac:dyDescent="0.25">
      <c r="A13" s="57" t="s">
        <v>17</v>
      </c>
      <c r="B13" s="2" t="s">
        <v>153</v>
      </c>
      <c r="C13" s="208">
        <v>3000</v>
      </c>
      <c r="D13" s="225"/>
      <c r="E13" s="72"/>
    </row>
    <row r="14" spans="1:6" s="13" customFormat="1" ht="17.25" customHeight="1" x14ac:dyDescent="0.25">
      <c r="A14" s="133" t="s">
        <v>18</v>
      </c>
      <c r="B14" s="134" t="s">
        <v>154</v>
      </c>
      <c r="C14" s="209">
        <v>3000</v>
      </c>
      <c r="D14" s="226"/>
      <c r="E14" s="72"/>
    </row>
    <row r="15" spans="1:6" s="13" customFormat="1" ht="17.25" customHeight="1" x14ac:dyDescent="0.25">
      <c r="A15" s="115" t="s">
        <v>19</v>
      </c>
      <c r="B15" s="135" t="s">
        <v>155</v>
      </c>
      <c r="C15" s="210">
        <v>13500</v>
      </c>
      <c r="D15" s="222"/>
      <c r="E15" s="72"/>
    </row>
    <row r="16" spans="1:6" s="13" customFormat="1" ht="17.25" customHeight="1" x14ac:dyDescent="0.25">
      <c r="A16" s="115" t="s">
        <v>20</v>
      </c>
      <c r="B16" s="135" t="s">
        <v>156</v>
      </c>
      <c r="C16" s="210">
        <v>3000</v>
      </c>
      <c r="D16" s="222"/>
      <c r="E16" s="72"/>
    </row>
    <row r="17" spans="1:6" s="13" customFormat="1" ht="17.25" customHeight="1" x14ac:dyDescent="0.25">
      <c r="A17" s="115" t="s">
        <v>21</v>
      </c>
      <c r="B17" s="135" t="s">
        <v>157</v>
      </c>
      <c r="C17" s="210">
        <v>5500</v>
      </c>
      <c r="D17" s="222"/>
      <c r="E17" s="72"/>
    </row>
    <row r="18" spans="1:6" s="13" customFormat="1" ht="17.25" customHeight="1" x14ac:dyDescent="0.25">
      <c r="A18" s="115" t="s">
        <v>142</v>
      </c>
      <c r="B18" s="135" t="s">
        <v>158</v>
      </c>
      <c r="C18" s="210">
        <v>5500</v>
      </c>
      <c r="D18" s="222"/>
      <c r="E18" s="72"/>
    </row>
    <row r="19" spans="1:6" s="13" customFormat="1" ht="17.25" customHeight="1" x14ac:dyDescent="0.25">
      <c r="A19" s="115" t="s">
        <v>23</v>
      </c>
      <c r="B19" s="119" t="s">
        <v>236</v>
      </c>
      <c r="C19" s="124">
        <v>3000</v>
      </c>
      <c r="D19" s="222"/>
      <c r="E19" s="72"/>
    </row>
    <row r="20" spans="1:6" s="13" customFormat="1" ht="17.25" customHeight="1" x14ac:dyDescent="0.25">
      <c r="A20" s="115" t="s">
        <v>24</v>
      </c>
      <c r="B20" s="119" t="s">
        <v>248</v>
      </c>
      <c r="C20" s="124">
        <v>3000</v>
      </c>
      <c r="D20" s="222"/>
      <c r="E20" s="72"/>
    </row>
    <row r="21" spans="1:6" s="13" customFormat="1" ht="24.75" customHeight="1" x14ac:dyDescent="0.25">
      <c r="A21" s="58" t="s">
        <v>104</v>
      </c>
      <c r="B21" s="172" t="s">
        <v>105</v>
      </c>
      <c r="C21" s="173"/>
      <c r="D21" s="174"/>
      <c r="E21" s="72"/>
    </row>
    <row r="22" spans="1:6" s="13" customFormat="1" ht="33" customHeight="1" x14ac:dyDescent="0.25">
      <c r="A22" s="56" t="s">
        <v>25</v>
      </c>
      <c r="B22" s="15" t="s">
        <v>106</v>
      </c>
      <c r="C22" s="1">
        <v>13500</v>
      </c>
      <c r="D22" s="225"/>
      <c r="E22" s="72"/>
    </row>
    <row r="23" spans="1:6" s="13" customFormat="1" ht="43.5" customHeight="1" x14ac:dyDescent="0.25">
      <c r="A23" s="56" t="s">
        <v>26</v>
      </c>
      <c r="B23" s="16" t="s">
        <v>247</v>
      </c>
      <c r="C23" s="1">
        <v>13500</v>
      </c>
      <c r="D23" s="225"/>
      <c r="E23" s="72"/>
    </row>
    <row r="24" spans="1:6" s="206" customFormat="1" ht="33" customHeight="1" x14ac:dyDescent="0.25">
      <c r="A24" s="56" t="s">
        <v>27</v>
      </c>
      <c r="B24" s="16" t="s">
        <v>107</v>
      </c>
      <c r="C24" s="1">
        <v>3000</v>
      </c>
      <c r="D24" s="225"/>
      <c r="E24" s="70"/>
    </row>
    <row r="25" spans="1:6" s="206" customFormat="1" ht="17.25" customHeight="1" thickBot="1" x14ac:dyDescent="0.3">
      <c r="A25" s="63" t="s">
        <v>28</v>
      </c>
      <c r="B25" s="64" t="s">
        <v>108</v>
      </c>
      <c r="C25" s="65">
        <v>1500</v>
      </c>
      <c r="D25" s="229"/>
      <c r="E25" s="72"/>
    </row>
    <row r="26" spans="1:6" s="206" customFormat="1" ht="17.25" customHeight="1" x14ac:dyDescent="0.25">
      <c r="A26" s="211" t="s">
        <v>121</v>
      </c>
      <c r="B26" s="212"/>
      <c r="C26" s="212"/>
      <c r="D26" s="213">
        <f>ROUND(SUM(D9:D20,D22:D25),2)</f>
        <v>0</v>
      </c>
      <c r="E26" s="214"/>
      <c r="F26" s="205"/>
    </row>
    <row r="27" spans="1:6" s="206" customFormat="1" ht="15.75" x14ac:dyDescent="0.25">
      <c r="A27" s="204"/>
      <c r="B27" s="204"/>
      <c r="C27" s="204"/>
      <c r="D27" s="204"/>
      <c r="E27" s="205"/>
      <c r="F27" s="205"/>
    </row>
    <row r="28" spans="1:6" s="206" customFormat="1" ht="15.75" x14ac:dyDescent="0.25">
      <c r="A28" s="204"/>
      <c r="B28" s="204"/>
      <c r="C28" s="204"/>
      <c r="D28" s="204"/>
      <c r="E28" s="205"/>
      <c r="F28" s="205"/>
    </row>
    <row r="29" spans="1:6" s="206" customFormat="1" ht="15" x14ac:dyDescent="0.25">
      <c r="A29" s="205"/>
      <c r="B29" s="205"/>
      <c r="C29" s="205"/>
      <c r="D29" s="205"/>
      <c r="E29" s="205"/>
      <c r="F29" s="205"/>
    </row>
    <row r="30" spans="1:6" s="206" customFormat="1" ht="15" x14ac:dyDescent="0.25">
      <c r="A30" s="205"/>
      <c r="B30" s="205"/>
      <c r="C30" s="205"/>
      <c r="D30" s="205"/>
      <c r="E30" s="205"/>
      <c r="F30" s="205"/>
    </row>
    <row r="31" spans="1:6" s="206" customFormat="1" ht="15" x14ac:dyDescent="0.25">
      <c r="A31" s="205"/>
      <c r="B31" s="205"/>
      <c r="C31" s="205"/>
      <c r="D31" s="205"/>
      <c r="E31" s="205"/>
      <c r="F31" s="205"/>
    </row>
    <row r="32" spans="1:6" s="206" customFormat="1" ht="15" x14ac:dyDescent="0.25">
      <c r="A32" s="205"/>
      <c r="B32" s="205"/>
      <c r="C32" s="205"/>
      <c r="D32" s="205"/>
      <c r="E32" s="205"/>
      <c r="F32" s="205"/>
    </row>
  </sheetData>
  <sheetProtection algorithmName="SHA-512" hashValue="bB3qdHb+AKOzNV25CIhxz8TLEGNJo/YtKxa9aAvfGX0TTK6hcJb06NAlsQoNW5j9kim+QFvVA9I3KQVP5Jva+w==" saltValue="xt/ZyzMxKaV/x5uBjlb8jg==" spinCount="100000" sheet="1" objects="1" scenarios="1"/>
  <mergeCells count="4">
    <mergeCell ref="A26:C26"/>
    <mergeCell ref="A5:D5"/>
    <mergeCell ref="B21:D21"/>
    <mergeCell ref="B8:D8"/>
  </mergeCells>
  <pageMargins left="0.70866141732283516" right="0.70866141732283516" top="0.74803149606299213" bottom="0.74803149606299213" header="0.31496062992126012" footer="0.31496062992126012"/>
  <pageSetup paperSize="9" scale="8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"/>
  <sheetViews>
    <sheetView workbookViewId="0">
      <selection activeCell="D8" sqref="D8"/>
    </sheetView>
  </sheetViews>
  <sheetFormatPr defaultRowHeight="15" x14ac:dyDescent="0.25"/>
  <cols>
    <col min="1" max="1" width="9.140625" style="182" customWidth="1"/>
    <col min="2" max="2" width="41.85546875" style="182" customWidth="1"/>
    <col min="3" max="3" width="17.85546875" style="182" customWidth="1"/>
    <col min="4" max="4" width="23.7109375" style="182" customWidth="1"/>
    <col min="5" max="5" width="9.140625" style="182" customWidth="1"/>
    <col min="6" max="16384" width="9.140625" style="182"/>
  </cols>
  <sheetData>
    <row r="1" spans="1:11" s="22" customFormat="1" x14ac:dyDescent="0.25">
      <c r="A1" s="19" t="s">
        <v>0</v>
      </c>
      <c r="B1" s="20"/>
      <c r="C1" s="26"/>
      <c r="D1" s="21"/>
    </row>
    <row r="2" spans="1:11" s="22" customFormat="1" x14ac:dyDescent="0.25">
      <c r="A2" s="19" t="s">
        <v>1</v>
      </c>
      <c r="B2" s="20"/>
      <c r="C2" s="26"/>
      <c r="D2" s="21"/>
    </row>
    <row r="3" spans="1:11" s="22" customFormat="1" x14ac:dyDescent="0.25">
      <c r="A3" s="19" t="s">
        <v>2</v>
      </c>
      <c r="B3" s="20"/>
      <c r="C3" s="26"/>
      <c r="D3" s="21"/>
    </row>
    <row r="4" spans="1:11" x14ac:dyDescent="0.25">
      <c r="A4" s="19"/>
    </row>
    <row r="5" spans="1:11" s="25" customFormat="1" ht="31.5" customHeight="1" x14ac:dyDescent="0.25">
      <c r="A5" s="175" t="s">
        <v>109</v>
      </c>
      <c r="B5" s="175"/>
      <c r="C5" s="175"/>
      <c r="D5" s="175"/>
    </row>
    <row r="6" spans="1:11" ht="54.75" customHeight="1" x14ac:dyDescent="0.25">
      <c r="A6" s="49" t="s">
        <v>4</v>
      </c>
      <c r="B6" s="50" t="s">
        <v>8</v>
      </c>
      <c r="C6" s="51" t="s">
        <v>163</v>
      </c>
      <c r="D6" s="29" t="s">
        <v>162</v>
      </c>
      <c r="E6" s="22"/>
      <c r="F6" s="22"/>
      <c r="G6" s="22"/>
      <c r="H6" s="22"/>
      <c r="I6" s="22"/>
      <c r="J6" s="22"/>
      <c r="K6" s="22"/>
    </row>
    <row r="7" spans="1:11" s="40" customFormat="1" ht="15.75" thickBot="1" x14ac:dyDescent="0.3">
      <c r="A7" s="45">
        <v>1</v>
      </c>
      <c r="B7" s="46">
        <v>2</v>
      </c>
      <c r="C7" s="47">
        <v>3</v>
      </c>
      <c r="D7" s="48">
        <v>4</v>
      </c>
    </row>
    <row r="8" spans="1:11" s="41" customFormat="1" ht="31.5" thickTop="1" thickBot="1" x14ac:dyDescent="0.3">
      <c r="A8" s="42" t="s">
        <v>10</v>
      </c>
      <c r="B8" s="43" t="s">
        <v>110</v>
      </c>
      <c r="C8" s="44">
        <v>3000</v>
      </c>
      <c r="D8" s="230"/>
    </row>
    <row r="9" spans="1:11" x14ac:dyDescent="0.25">
      <c r="A9" s="201" t="s">
        <v>121</v>
      </c>
      <c r="B9" s="202"/>
      <c r="C9" s="202"/>
      <c r="D9" s="203">
        <f>ROUND(SUM(D8),2)</f>
        <v>0</v>
      </c>
    </row>
  </sheetData>
  <sheetProtection algorithmName="SHA-512" hashValue="WUCnQd/XAuOSvaUFKuLN+HQ4sslRAxOpY0Aa/fPjcgBf8fWewpPuoYKVrZvvQnO1hd9o0SQQ3GchY1f+pO1g8Q==" saltValue="08qPGfqlYnfdDwfJYwODqA==" spinCount="100000" sheet="1" objects="1" scenarios="1"/>
  <mergeCells count="2">
    <mergeCell ref="A9:C9"/>
    <mergeCell ref="A5:D5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activeCell="E12" sqref="E12"/>
    </sheetView>
  </sheetViews>
  <sheetFormatPr defaultRowHeight="15" x14ac:dyDescent="0.25"/>
  <cols>
    <col min="1" max="1" width="5.42578125" style="200" customWidth="1"/>
    <col min="2" max="2" width="43.85546875" style="182" customWidth="1"/>
    <col min="3" max="3" width="26.28515625" style="182" customWidth="1"/>
    <col min="4" max="4" width="20.140625" style="182" customWidth="1"/>
    <col min="5" max="5" width="22.140625" style="182" customWidth="1"/>
    <col min="6" max="6" width="9.140625" style="182" customWidth="1"/>
    <col min="7" max="16384" width="9.140625" style="182"/>
  </cols>
  <sheetData>
    <row r="1" spans="1:6" s="22" customFormat="1" x14ac:dyDescent="0.25">
      <c r="A1" s="19" t="s">
        <v>0</v>
      </c>
      <c r="B1" s="20"/>
      <c r="C1" s="26"/>
      <c r="D1" s="21"/>
    </row>
    <row r="2" spans="1:6" s="22" customFormat="1" x14ac:dyDescent="0.25">
      <c r="A2" s="19" t="s">
        <v>1</v>
      </c>
      <c r="B2" s="20"/>
      <c r="C2" s="26"/>
      <c r="D2" s="21"/>
    </row>
    <row r="3" spans="1:6" s="22" customFormat="1" x14ac:dyDescent="0.25">
      <c r="A3" s="19" t="s">
        <v>2</v>
      </c>
      <c r="B3" s="20"/>
      <c r="C3" s="26"/>
      <c r="D3" s="21"/>
    </row>
    <row r="4" spans="1:6" s="22" customFormat="1" ht="16.5" customHeight="1" x14ac:dyDescent="0.25">
      <c r="A4" s="19"/>
      <c r="B4" s="20"/>
      <c r="C4" s="26"/>
      <c r="D4" s="21"/>
    </row>
    <row r="5" spans="1:6" s="178" customFormat="1" ht="34.5" customHeight="1" x14ac:dyDescent="0.25">
      <c r="A5" s="176" t="s">
        <v>145</v>
      </c>
      <c r="B5" s="176"/>
      <c r="C5" s="176"/>
      <c r="D5" s="176"/>
      <c r="E5" s="176"/>
      <c r="F5" s="177"/>
    </row>
    <row r="6" spans="1:6" ht="15" customHeight="1" x14ac:dyDescent="0.25">
      <c r="A6" s="179"/>
      <c r="B6" s="180" t="s">
        <v>111</v>
      </c>
      <c r="C6" s="181"/>
      <c r="D6" s="181"/>
      <c r="E6" s="181"/>
    </row>
    <row r="7" spans="1:6" ht="15" customHeight="1" x14ac:dyDescent="0.25">
      <c r="A7" s="179"/>
      <c r="B7" s="180" t="s">
        <v>112</v>
      </c>
      <c r="C7" s="183">
        <v>14540040</v>
      </c>
      <c r="D7" s="183"/>
      <c r="E7" s="183"/>
    </row>
    <row r="8" spans="1:6" ht="15" customHeight="1" x14ac:dyDescent="0.25">
      <c r="A8" s="179"/>
      <c r="B8" s="180" t="s">
        <v>113</v>
      </c>
      <c r="C8" s="181"/>
      <c r="D8" s="181"/>
      <c r="E8" s="181"/>
    </row>
    <row r="9" spans="1:6" ht="15" customHeight="1" thickBot="1" x14ac:dyDescent="0.3">
      <c r="A9" s="184"/>
      <c r="B9" s="185" t="s">
        <v>114</v>
      </c>
      <c r="C9" s="186"/>
      <c r="D9" s="186"/>
      <c r="E9" s="186"/>
    </row>
    <row r="10" spans="1:6" s="189" customFormat="1" ht="63.75" customHeight="1" x14ac:dyDescent="0.25">
      <c r="A10" s="187" t="s">
        <v>115</v>
      </c>
      <c r="B10" s="188" t="s">
        <v>8</v>
      </c>
      <c r="C10" s="187" t="s">
        <v>161</v>
      </c>
      <c r="D10" s="187" t="s">
        <v>160</v>
      </c>
      <c r="E10" s="27" t="s">
        <v>159</v>
      </c>
    </row>
    <row r="11" spans="1:6" s="189" customFormat="1" ht="14.25" customHeight="1" thickBot="1" x14ac:dyDescent="0.3">
      <c r="A11" s="190">
        <v>1</v>
      </c>
      <c r="B11" s="191">
        <v>2</v>
      </c>
      <c r="C11" s="192">
        <v>3</v>
      </c>
      <c r="D11" s="192">
        <v>4</v>
      </c>
      <c r="E11" s="192">
        <v>5</v>
      </c>
    </row>
    <row r="12" spans="1:6" ht="28.5" customHeight="1" thickTop="1" thickBot="1" x14ac:dyDescent="0.3">
      <c r="A12" s="193">
        <v>1</v>
      </c>
      <c r="B12" s="194" t="s">
        <v>116</v>
      </c>
      <c r="C12" s="195">
        <v>30000</v>
      </c>
      <c r="D12" s="196">
        <v>100000</v>
      </c>
      <c r="E12" s="231"/>
    </row>
    <row r="13" spans="1:6" s="25" customFormat="1" ht="17.25" customHeight="1" x14ac:dyDescent="0.25">
      <c r="A13" s="197" t="s">
        <v>121</v>
      </c>
      <c r="B13" s="197"/>
      <c r="C13" s="197"/>
      <c r="D13" s="198"/>
      <c r="E13" s="199">
        <f>ROUND(SUM(E12),2)</f>
        <v>0</v>
      </c>
    </row>
  </sheetData>
  <sheetProtection algorithmName="SHA-512" hashValue="LPp49w1EODDtmZH9gs6HTpxly4P2LuqhK7CNCXQra3L+dfImeF3pAt8R68pk+BKRF1Z3zV+9Z78tx5I16a54Rw==" saltValue="bjxRZCxhMlEFmorWHLGKjw==" spinCount="100000" sheet="1" objects="1" scenarios="1"/>
  <mergeCells count="6">
    <mergeCell ref="A5:E5"/>
    <mergeCell ref="A13:C13"/>
    <mergeCell ref="C6:E6"/>
    <mergeCell ref="C7:E7"/>
    <mergeCell ref="C8:E8"/>
    <mergeCell ref="C9:E9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tabSelected="1" workbookViewId="0">
      <selection activeCell="D33" sqref="D33"/>
    </sheetView>
  </sheetViews>
  <sheetFormatPr defaultRowHeight="15" x14ac:dyDescent="0.25"/>
  <cols>
    <col min="1" max="1" width="88.85546875" style="23" customWidth="1"/>
    <col min="2" max="2" width="26.7109375" style="23" customWidth="1"/>
    <col min="3" max="3" width="9.140625" style="23" customWidth="1"/>
    <col min="4" max="16384" width="9.140625" style="23"/>
  </cols>
  <sheetData>
    <row r="1" spans="1:3" s="22" customFormat="1" x14ac:dyDescent="0.25">
      <c r="A1" s="19" t="s">
        <v>0</v>
      </c>
      <c r="B1" s="20"/>
      <c r="C1" s="21"/>
    </row>
    <row r="2" spans="1:3" s="22" customFormat="1" x14ac:dyDescent="0.25">
      <c r="A2" s="19" t="s">
        <v>1</v>
      </c>
      <c r="B2" s="20"/>
      <c r="C2" s="21"/>
    </row>
    <row r="3" spans="1:3" s="22" customFormat="1" x14ac:dyDescent="0.25">
      <c r="A3" s="19" t="s">
        <v>2</v>
      </c>
      <c r="B3" s="20"/>
      <c r="C3" s="21"/>
    </row>
    <row r="4" spans="1:3" s="22" customFormat="1" x14ac:dyDescent="0.25">
      <c r="A4" s="19"/>
      <c r="B4" s="20"/>
      <c r="C4" s="21"/>
    </row>
    <row r="5" spans="1:3" s="22" customFormat="1" ht="21.75" customHeight="1" x14ac:dyDescent="0.25">
      <c r="A5" s="147" t="s">
        <v>146</v>
      </c>
      <c r="B5" s="147"/>
      <c r="C5" s="21"/>
    </row>
    <row r="6" spans="1:3" ht="48.75" customHeight="1" x14ac:dyDescent="0.25">
      <c r="A6" s="28" t="s">
        <v>117</v>
      </c>
      <c r="B6" s="29" t="s">
        <v>159</v>
      </c>
    </row>
    <row r="7" spans="1:3" ht="14.25" customHeight="1" thickBot="1" x14ac:dyDescent="0.3">
      <c r="A7" s="35">
        <v>1</v>
      </c>
      <c r="B7" s="36">
        <v>2</v>
      </c>
    </row>
    <row r="8" spans="1:3" ht="17.25" customHeight="1" thickTop="1" x14ac:dyDescent="0.25">
      <c r="A8" s="33" t="s">
        <v>122</v>
      </c>
      <c r="B8" s="34">
        <f>'01 POTRES'!G86</f>
        <v>0</v>
      </c>
    </row>
    <row r="9" spans="1:3" ht="17.25" customHeight="1" x14ac:dyDescent="0.25">
      <c r="A9" s="31" t="s">
        <v>123</v>
      </c>
      <c r="B9" s="30">
        <f>B10</f>
        <v>0</v>
      </c>
    </row>
    <row r="10" spans="1:3" ht="17.25" customHeight="1" x14ac:dyDescent="0.25">
      <c r="A10" s="31" t="s">
        <v>118</v>
      </c>
      <c r="B10" s="30">
        <f>ROUND((B11+B12),2)</f>
        <v>0</v>
      </c>
    </row>
    <row r="11" spans="1:3" ht="17.25" customHeight="1" x14ac:dyDescent="0.25">
      <c r="A11" s="32" t="s">
        <v>119</v>
      </c>
      <c r="B11" s="30">
        <f>'02 POŽAR'!G104</f>
        <v>0</v>
      </c>
    </row>
    <row r="12" spans="1:3" ht="17.25" customHeight="1" x14ac:dyDescent="0.25">
      <c r="A12" s="32" t="s">
        <v>120</v>
      </c>
      <c r="B12" s="30">
        <f>'02 POŽAR'!G108</f>
        <v>0</v>
      </c>
    </row>
    <row r="13" spans="1:3" ht="17.25" customHeight="1" x14ac:dyDescent="0.25">
      <c r="A13" s="31" t="s">
        <v>124</v>
      </c>
      <c r="B13" s="30">
        <f>'03 LOM STROJA'!D19</f>
        <v>0</v>
      </c>
    </row>
    <row r="14" spans="1:3" ht="17.25" customHeight="1" x14ac:dyDescent="0.25">
      <c r="A14" s="31" t="s">
        <v>125</v>
      </c>
      <c r="B14" s="30">
        <f>'04 KRAĐA'!D26</f>
        <v>0</v>
      </c>
    </row>
    <row r="15" spans="1:3" ht="17.25" customHeight="1" x14ac:dyDescent="0.25">
      <c r="A15" s="31" t="s">
        <v>126</v>
      </c>
      <c r="B15" s="30">
        <f>'05 LOM STAKLA'!D9</f>
        <v>0</v>
      </c>
    </row>
    <row r="16" spans="1:3" ht="17.25" customHeight="1" thickBot="1" x14ac:dyDescent="0.3">
      <c r="A16" s="38" t="s">
        <v>127</v>
      </c>
      <c r="B16" s="39">
        <f>'06 JAVNA ODGOVORNOST'!E13</f>
        <v>0</v>
      </c>
    </row>
    <row r="17" spans="1:2" ht="17.25" customHeight="1" x14ac:dyDescent="0.25">
      <c r="A17" s="37" t="s">
        <v>121</v>
      </c>
      <c r="B17" s="232">
        <f>ROUND((B8+B9+B13+B14+B15+B16),2)</f>
        <v>0</v>
      </c>
    </row>
    <row r="18" spans="1:2" ht="17.25" customHeight="1" x14ac:dyDescent="0.25"/>
  </sheetData>
  <sheetProtection algorithmName="SHA-512" hashValue="wNEyxQMGrJ2ze9Nol3wGVA0VNBjX0W6YG2/WkSpBVRq/r9XKHskB+LSipulRyxMqdYAfjdtYkycOZ39tKGMAxg==" saltValue="s4A4teSs+P0lqIIYYbp3ng==" spinCount="100000" sheet="1" objects="1" scenarios="1"/>
  <mergeCells count="1">
    <mergeCell ref="A5:B5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01 POTRES</vt:lpstr>
      <vt:lpstr>02 POŽAR</vt:lpstr>
      <vt:lpstr>03 LOM STROJA</vt:lpstr>
      <vt:lpstr>04 KRAĐA</vt:lpstr>
      <vt:lpstr>05 LOM STAKLA</vt:lpstr>
      <vt:lpstr>06 JAVNA ODGOVORNOST</vt:lpstr>
      <vt:lpstr>7 REKAPITULACIJA</vt:lpstr>
      <vt:lpstr>'01 POTRES'!Podrucje_ispisa</vt:lpstr>
      <vt:lpstr>'03 LOM STROJA'!Podrucje_ispisa</vt:lpstr>
      <vt:lpstr>'04 KRAĐA'!Podrucje_ispisa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Filić</dc:creator>
  <cp:lastModifiedBy>mario krizanac</cp:lastModifiedBy>
  <cp:lastPrinted>2026-06-03T12:31:53Z</cp:lastPrinted>
  <dcterms:created xsi:type="dcterms:W3CDTF">2018-04-11T12:14:34Z</dcterms:created>
  <dcterms:modified xsi:type="dcterms:W3CDTF">2026-06-03T12:44:04Z</dcterms:modified>
</cp:coreProperties>
</file>