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storage-01\Public\Komunalni\Paula Jurković\Nalozi za nabavu 2025\Troškovnici\"/>
    </mc:Choice>
  </mc:AlternateContent>
  <xr:revisionPtr revIDLastSave="0" documentId="13_ncr:1_{23B64A38-8167-4E18-9ABA-45AC80AEE76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_potres" sheetId="1" r:id="rId1"/>
    <sheet name="2_požar" sheetId="2" r:id="rId2"/>
    <sheet name="3_lom_stroja" sheetId="3" r:id="rId3"/>
    <sheet name="4_krađa" sheetId="4" r:id="rId4"/>
    <sheet name="5_lom_stakla" sheetId="5" r:id="rId5"/>
    <sheet name="6_javna_odgovornost" sheetId="6" r:id="rId6"/>
    <sheet name="7_rekapitulacija" sheetId="7" r:id="rId7"/>
  </sheets>
  <definedNames>
    <definedName name="_xlnm.Print_Area" localSheetId="0">'1_potres'!$A$1:$I$94</definedName>
    <definedName name="_xlnm.Print_Area" localSheetId="2">'3_lom_stroja'!$A$1:$I$18</definedName>
    <definedName name="_xlnm.Print_Area" localSheetId="3">'4_krađa'!$A$1:$F$25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4" i="6" l="1"/>
  <c r="E11" i="5"/>
  <c r="D18" i="3"/>
  <c r="G105" i="2"/>
  <c r="G106" i="2" s="1"/>
  <c r="G104" i="2"/>
  <c r="G101" i="2"/>
  <c r="G85" i="2"/>
  <c r="G102" i="2" s="1"/>
  <c r="C12" i="7" s="1"/>
  <c r="D25" i="4"/>
  <c r="G86" i="1"/>
  <c r="C9" i="7" s="1"/>
  <c r="F84" i="1"/>
  <c r="F83" i="2"/>
  <c r="F84" i="2"/>
  <c r="C78" i="2"/>
  <c r="C73" i="2"/>
  <c r="C71" i="2"/>
  <c r="C59" i="2"/>
  <c r="C57" i="2"/>
  <c r="C50" i="2"/>
  <c r="C31" i="2"/>
  <c r="C14" i="2"/>
  <c r="C11" i="2"/>
  <c r="C59" i="1"/>
  <c r="G107" i="2" l="1"/>
  <c r="C14" i="7"/>
  <c r="C15" i="7"/>
  <c r="C16" i="7"/>
  <c r="C17" i="7"/>
  <c r="F82" i="2"/>
  <c r="F82" i="1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27" i="1"/>
  <c r="C31" i="1"/>
  <c r="F31" i="1" s="1"/>
  <c r="F72" i="1"/>
  <c r="F13" i="1"/>
  <c r="C50" i="1"/>
  <c r="F50" i="1" s="1"/>
  <c r="C71" i="1"/>
  <c r="F71" i="1" s="1"/>
  <c r="C78" i="1"/>
  <c r="C11" i="1"/>
  <c r="F11" i="1" s="1"/>
  <c r="C57" i="1"/>
  <c r="F57" i="1" s="1"/>
  <c r="C73" i="1"/>
  <c r="F73" i="1" s="1"/>
  <c r="C14" i="1"/>
  <c r="F14" i="1" s="1"/>
  <c r="F59" i="1"/>
  <c r="F12" i="1"/>
  <c r="F15" i="1"/>
  <c r="F16" i="1"/>
  <c r="F17" i="1"/>
  <c r="F18" i="1"/>
  <c r="F19" i="1"/>
  <c r="F20" i="1"/>
  <c r="F21" i="1"/>
  <c r="F22" i="1"/>
  <c r="F23" i="1"/>
  <c r="F24" i="1"/>
  <c r="F25" i="1"/>
  <c r="F26" i="1"/>
  <c r="F28" i="1"/>
  <c r="F29" i="1"/>
  <c r="F30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1" i="1"/>
  <c r="F52" i="1"/>
  <c r="F53" i="1"/>
  <c r="F54" i="1"/>
  <c r="F55" i="1"/>
  <c r="F56" i="1"/>
  <c r="F58" i="1"/>
  <c r="F60" i="1"/>
  <c r="F61" i="1"/>
  <c r="F62" i="1"/>
  <c r="F63" i="1"/>
  <c r="F64" i="1"/>
  <c r="F65" i="1"/>
  <c r="F66" i="1"/>
  <c r="F67" i="1"/>
  <c r="F68" i="1"/>
  <c r="F69" i="1"/>
  <c r="F70" i="1"/>
  <c r="F74" i="1"/>
  <c r="F75" i="1"/>
  <c r="F76" i="1"/>
  <c r="F77" i="1"/>
  <c r="F78" i="1"/>
  <c r="F79" i="1"/>
  <c r="F80" i="1"/>
  <c r="F81" i="1"/>
  <c r="F83" i="1"/>
  <c r="B100" i="2"/>
  <c r="B99" i="2"/>
  <c r="C13" i="7" l="1"/>
  <c r="C11" i="7" l="1"/>
  <c r="C10" i="7" s="1"/>
  <c r="C18" i="7" s="1"/>
</calcChain>
</file>

<file path=xl/sharedStrings.xml><?xml version="1.0" encoding="utf-8"?>
<sst xmlns="http://schemas.openxmlformats.org/spreadsheetml/2006/main" count="492" uniqueCount="248">
  <si>
    <t>Naručitelj:  Grad Požega</t>
  </si>
  <si>
    <t>POŽEGA, Trg Svetog Trojstva 1</t>
  </si>
  <si>
    <t>OIB: 95699596710</t>
  </si>
  <si>
    <t>TROŠKOVNIK 1 - OSIGURANJE OD POTRESA</t>
  </si>
  <si>
    <t>RB.</t>
  </si>
  <si>
    <t>MJESTO OSIGURNJA (ADRESA)</t>
  </si>
  <si>
    <t>VRIJEDNOST GRAĐEVINSKIH OBJEKATA</t>
  </si>
  <si>
    <t>VRIJEDNOST OPREME</t>
  </si>
  <si>
    <t>PREDMET OSIGURANJA</t>
  </si>
  <si>
    <t xml:space="preserve">PREMIJA OSIGURANJA ZA 1 GODINU, bez PDV-a </t>
  </si>
  <si>
    <t>1.</t>
  </si>
  <si>
    <t>GRAĐEVINSKI OBJEKTI I OPREMA - NA SVIM LOKACIJAMA NARUČITELJA</t>
  </si>
  <si>
    <t>1.1.</t>
  </si>
  <si>
    <t>OSNOVNE OPASNOSTI</t>
  </si>
  <si>
    <t>Antuna Kanižlića 1, Zgrada Gradske knjižnice i  poslovni prostori, izgrađeno prije 1964.</t>
  </si>
  <si>
    <t>2.</t>
  </si>
  <si>
    <t>Antuna Kanižlića 14a, Sportska dvorana Tomislav Pirc</t>
  </si>
  <si>
    <t>3.</t>
  </si>
  <si>
    <t>Antuna Kanižlića 3, Poslovni prostor, izgrađeno prije 1964.</t>
  </si>
  <si>
    <t>4.</t>
  </si>
  <si>
    <t>Cehovska 1, Poslovni prostor, izgrađeno prije 1964.</t>
  </si>
  <si>
    <t>5.</t>
  </si>
  <si>
    <t>Crkveni Vrhovci - Zvonik i toranj</t>
  </si>
  <si>
    <t>6.</t>
  </si>
  <si>
    <t>Dr. Filipa Potrebice 4, Poslovni prostor</t>
  </si>
  <si>
    <t>7.</t>
  </si>
  <si>
    <t>Dr. Franje Tuđmana 4, Gimnastička dvorana Sokol, izgrađeno prije 1694.</t>
  </si>
  <si>
    <t>8.</t>
  </si>
  <si>
    <t>Dragutina Lermana 4, Poslovni prostor, izgrađeno prije 1964.</t>
  </si>
  <si>
    <t>9.</t>
  </si>
  <si>
    <t>Društveni dom Dervišaga</t>
  </si>
  <si>
    <t>10.</t>
  </si>
  <si>
    <t>Društveni dom Drškovci</t>
  </si>
  <si>
    <t>11.</t>
  </si>
  <si>
    <t>Društveni dom Gornji Emovci</t>
  </si>
  <si>
    <t>12.</t>
  </si>
  <si>
    <t>Društveni dom Laze Ćosine</t>
  </si>
  <si>
    <t>13.</t>
  </si>
  <si>
    <t>Društveni dom Novi Mihaljevci</t>
  </si>
  <si>
    <t>14.</t>
  </si>
  <si>
    <t>Društveni dom Novo Selo</t>
  </si>
  <si>
    <t>15.</t>
  </si>
  <si>
    <t xml:space="preserve">Društveni dom Seoci </t>
  </si>
  <si>
    <t>16.</t>
  </si>
  <si>
    <t>Društveni dom Ugarci</t>
  </si>
  <si>
    <t>17.</t>
  </si>
  <si>
    <t>Emila Geistlicha 44, Baška, Zgrada u Baškoj</t>
  </si>
  <si>
    <t>18.</t>
  </si>
  <si>
    <t>Groblje Krista Kralja (građevinski objekt, ograda i križ)</t>
  </si>
  <si>
    <t>19.</t>
  </si>
  <si>
    <t>Groblje Seoci (kapelica)</t>
  </si>
  <si>
    <t>20.</t>
  </si>
  <si>
    <t>Groblje svete Elizabete (kapelica), izgrađeno prije 1964.</t>
  </si>
  <si>
    <t>21.</t>
  </si>
  <si>
    <t>22.</t>
  </si>
  <si>
    <t>Groblje u Alagincima (mrtvačnica)</t>
  </si>
  <si>
    <t>23.</t>
  </si>
  <si>
    <t>Groblje u Bankovcima (mrtvačnica)</t>
  </si>
  <si>
    <t>24.</t>
  </si>
  <si>
    <t>25.</t>
  </si>
  <si>
    <t>Groblje u Dervišagi (mrtvačnica)</t>
  </si>
  <si>
    <t>26.</t>
  </si>
  <si>
    <t>Groblje u Drškovcima (mrtvačnica)</t>
  </si>
  <si>
    <t>27.</t>
  </si>
  <si>
    <t>Groblje u Golobrdcima (kapelica)</t>
  </si>
  <si>
    <t>28.</t>
  </si>
  <si>
    <t>Groblje u Komušini (mrtvačnica)</t>
  </si>
  <si>
    <t>29.</t>
  </si>
  <si>
    <t>Groblje u Krivaju (mrtvačnica), izgrađeno prije 1964.</t>
  </si>
  <si>
    <t>30.</t>
  </si>
  <si>
    <t>Groblje u Kunovcima (mrtvačnica)</t>
  </si>
  <si>
    <t>31.</t>
  </si>
  <si>
    <t>Groblje u Mihaljevcima (kapelica)</t>
  </si>
  <si>
    <t>32.</t>
  </si>
  <si>
    <t>Groblje u Novom Selu (mrtvačnica)</t>
  </si>
  <si>
    <t>33.</t>
  </si>
  <si>
    <t>Groblje u Staroj Lipi (mrtvačnica)</t>
  </si>
  <si>
    <t>34.</t>
  </si>
  <si>
    <t>Groblje u Štitnjaku (mrtvačnica)</t>
  </si>
  <si>
    <t>35.</t>
  </si>
  <si>
    <t>Groblje u Turniću (kapelica)</t>
  </si>
  <si>
    <t>36.</t>
  </si>
  <si>
    <t>Groblje u Vidovcima (mrtvačnica)</t>
  </si>
  <si>
    <t>37.</t>
  </si>
  <si>
    <t>Igralište u Golobrdcima</t>
  </si>
  <si>
    <t>38.</t>
  </si>
  <si>
    <t>Industrijska 13b, Poslovni prostor, izgrađeno prije 1964.</t>
  </si>
  <si>
    <t>39.</t>
  </si>
  <si>
    <t>Industrijska 25c, Reciklažno dvorište</t>
  </si>
  <si>
    <t>40.</t>
  </si>
  <si>
    <t>Industrijska 39, Poduzetnički inkubator</t>
  </si>
  <si>
    <t>41.</t>
  </si>
  <si>
    <t>Kapelica Laze Ćosine</t>
  </si>
  <si>
    <t>42.</t>
  </si>
  <si>
    <t>Kapelica Nova Lipa</t>
  </si>
  <si>
    <t>43.</t>
  </si>
  <si>
    <t>Kapelica Šeovci</t>
  </si>
  <si>
    <t>44.</t>
  </si>
  <si>
    <t xml:space="preserve">Kapelica u Bankovcima </t>
  </si>
  <si>
    <t>45.</t>
  </si>
  <si>
    <t>Kapelica zvonik - Novi Mihaljevci, izgrađeno prije 1964.</t>
  </si>
  <si>
    <t>46.</t>
  </si>
  <si>
    <t>Kralja Krešimira 32a, Dječji vrtić Cvjetna livada</t>
  </si>
  <si>
    <t>47.</t>
  </si>
  <si>
    <t>Matice Hrvatske 13, Poslovni prostor, izgrađeno prije 1964.</t>
  </si>
  <si>
    <t>48.</t>
  </si>
  <si>
    <t>Matice Hrvatske 26, Poslovni prostor, izgrađeno prije 1964.</t>
  </si>
  <si>
    <t>49.</t>
  </si>
  <si>
    <t>Matice Hrvatske 3, Poslovni prostor, izgrađeno prije 1964.</t>
  </si>
  <si>
    <t>50.</t>
  </si>
  <si>
    <t>Matije Gupca 6, Poslovni prostor</t>
  </si>
  <si>
    <t>51.</t>
  </si>
  <si>
    <t>Milke Trnine 10, Sportsko - rekreacijski centar</t>
  </si>
  <si>
    <t>52.</t>
  </si>
  <si>
    <t>Osječka 7, Gradski bazen</t>
  </si>
  <si>
    <t>53.</t>
  </si>
  <si>
    <t>Osječka 8, Gradska kuglana</t>
  </si>
  <si>
    <t>54.</t>
  </si>
  <si>
    <t>Pod gradom 21, Poslovni prostor</t>
  </si>
  <si>
    <t>55.</t>
  </si>
  <si>
    <t xml:space="preserve">Poslovno sportska zgrada u Golobrdcima </t>
  </si>
  <si>
    <t>56.</t>
  </si>
  <si>
    <t>Poslovno sportska zgrada u Mihaljevcima</t>
  </si>
  <si>
    <t>57.</t>
  </si>
  <si>
    <t>Poslovno sportska zgrada u Vidovcima</t>
  </si>
  <si>
    <t>58.</t>
  </si>
  <si>
    <t>Pravoslavno groblje (kapelica)</t>
  </si>
  <si>
    <t>59.</t>
  </si>
  <si>
    <t>Republike Hrvatske 1, Poslovni prostor</t>
  </si>
  <si>
    <t>60.</t>
  </si>
  <si>
    <t xml:space="preserve">Rudinska 8, Dječji vrtić </t>
  </si>
  <si>
    <t>64.</t>
  </si>
  <si>
    <t>Stjepana Radića 3, Poslovni prostor</t>
  </si>
  <si>
    <t>65.</t>
  </si>
  <si>
    <t>Trg Svetog Trojstva 1 (Zgrada Gradske uprave i Požeška kuća), izgrađeno prije 1964.</t>
  </si>
  <si>
    <t>66.</t>
  </si>
  <si>
    <t>Trg Svetog Trojstva 11, Poslovni prostor, izgrađeno prije 1964.</t>
  </si>
  <si>
    <t>67.</t>
  </si>
  <si>
    <t>Trg Svetog Trojstva 13, Poslovni prostor, izgrađeno prije 1964.</t>
  </si>
  <si>
    <t>68.</t>
  </si>
  <si>
    <t>Trg Svetog Trojstva 15, Poslovni prostor</t>
  </si>
  <si>
    <t>69.</t>
  </si>
  <si>
    <t>Trg Svetog Trojstva 20, Gradsko kazalište, izgrađeno prije 1964.</t>
  </si>
  <si>
    <t>70.</t>
  </si>
  <si>
    <t>Vladimira Nazora 4/8, Poslovni prostor, izgrađeno prije 1964.</t>
  </si>
  <si>
    <t>71.</t>
  </si>
  <si>
    <t>Vučjak 2, Poslovni prostor, izgrađeno prije 1964.</t>
  </si>
  <si>
    <t>72.</t>
  </si>
  <si>
    <t xml:space="preserve">Zemunica na Sokolovcu </t>
  </si>
  <si>
    <t>73.</t>
  </si>
  <si>
    <t>Židovsko groblje (građevinski objekt)</t>
  </si>
  <si>
    <t>Županijska 11, Županijska palača - dio</t>
  </si>
  <si>
    <t>Zgrada odmarališta u Baškoj</t>
  </si>
  <si>
    <t>OSIGURANJE OD POTRESA, CIJENA BEZ PDV-a:</t>
  </si>
  <si>
    <t>Antuna Kanižlića 1, Zgrada Gradske knjižnice i  poslovni prostori</t>
  </si>
  <si>
    <t>Dr. Franje Tuđmana 4, Gimnastička dvorana Sokol</t>
  </si>
  <si>
    <t>Trg Svetog Trojstva 1 (Zgrada Gradske uprave i Požeška kuća)</t>
  </si>
  <si>
    <t>Trg Svetog Trojstva 20, Gradsko kazalište</t>
  </si>
  <si>
    <t>DOPUNSKE OPASNOSTI:</t>
  </si>
  <si>
    <t>Izljev vode iz vodovodnih i kanalizacijskih cijevi na 1. rizik, stakva pod rednim brojem 1.</t>
  </si>
  <si>
    <t>Izljev vode iz vodovodnih i kanalizacijskih cijevi na 1. rizik, stakva pod rednim brojem 2.</t>
  </si>
  <si>
    <t>Izljev vode iz vodovodnih i kanalizacijskih cijevi na 1. rizik, stavka pod rednim brojem 7.</t>
  </si>
  <si>
    <t>Izljev vode iz vodovodnih i kanalizacijskih cijevi na 1. rizik, stavka pod rednim brojem 40.</t>
  </si>
  <si>
    <t>Izljev vode iz vodovodnih i kanalizacijskih cijevi na 1. rizik , stavka pod rednim brojem 53.</t>
  </si>
  <si>
    <t>Izljev vode iz vodovodnih i kanalizacijskih cijevi na 1. rizik , stavka pod rednim brojem 60.</t>
  </si>
  <si>
    <t xml:space="preserve">Ostali objekti u vlasništvu Grada Požege </t>
  </si>
  <si>
    <t xml:space="preserve">Izljev vode iz vodovodnih i kanalizacijskih cijevi na 1. rizik </t>
  </si>
  <si>
    <t>Poplava, bujica i visoka voda na 1.rizik za stavku 39</t>
  </si>
  <si>
    <t>Poplava, bujica i visoka voda na 1.rizik za stavku 40</t>
  </si>
  <si>
    <t>2.2.</t>
  </si>
  <si>
    <t>Izljev vode iz vodovodnih i kanalizacijskih cijevi na punu vrijednost</t>
  </si>
  <si>
    <t>Poplava, bujica i visoka voda na punu vrijednost</t>
  </si>
  <si>
    <t xml:space="preserve">TROŠKOVNIK 3 - OSIGURANJE STROJEVA OD OPASNOSTI LOMA I NEKIH DRUGIH OPASNOSTI </t>
  </si>
  <si>
    <t xml:space="preserve">  I.  OSIGURANJE LOM STROJA ZA OPREMU</t>
  </si>
  <si>
    <t>Svi sustavi grijanja i hlađenja unutar objekta u vlasništvu Grada Požege</t>
  </si>
  <si>
    <t>Oprema Gradskog bazena (filteri, pumpe), Osječka 7</t>
  </si>
  <si>
    <t>DA</t>
  </si>
  <si>
    <t>TROŠKOVNIK 4 - OSIGURANJE PROVALNE KRAĐE, RAZBOJSTVA, VANDALIZMA</t>
  </si>
  <si>
    <t>I</t>
  </si>
  <si>
    <t>Cjelokupni namještaj, uređaji i inventar uključujući strojeve i aparate na 1. rizik</t>
  </si>
  <si>
    <t>Industrijaka 39, Poduzetnički inkubator</t>
  </si>
  <si>
    <t xml:space="preserve">Osječka 8, Gradska kuglana </t>
  </si>
  <si>
    <t>Rudinska 8, Dječji vrtić</t>
  </si>
  <si>
    <t>II</t>
  </si>
  <si>
    <t>Zalihe, pomoćni i potrošni materijal na 1. rizik</t>
  </si>
  <si>
    <t>Gotov novac i druge vrijednosti u zaključnoj željeznoj blagajni, na lokaciji Trg Svetog Trojstva 1</t>
  </si>
  <si>
    <t>Gotov novac i druge vrijednosti za vrijeme dostave kod jednog dostavljača, uključujući prometnu nezgodu, za lokaciju Trg Svetog Trojstva 1, do banka-FINA</t>
  </si>
  <si>
    <t>Gotov novac i druge vrijednosti za vrijeme manipulacije njima na blagajnama, šalterima i uredskim prostorijama, na lokaciji Trg Svetog Trojstva 1</t>
  </si>
  <si>
    <t>Troškovi popravka na imovini, za sve lokacije,  na prvi rizik</t>
  </si>
  <si>
    <t>TROŠKOVNIK 5 - OSIGURANJE STAKLA OD LOMA</t>
  </si>
  <si>
    <t>Sva stakla debljine 4 mm i više, na prvi rizik:</t>
  </si>
  <si>
    <t>Sva stakla 4 mm i više na svim građevinama u vlasništvu Grada Požege na prvi rizik</t>
  </si>
  <si>
    <t>Podaci za izračun premije:</t>
  </si>
  <si>
    <t>Ukupni godišnji prihod :</t>
  </si>
  <si>
    <t xml:space="preserve">Broj zaposlenih djelatnika: </t>
  </si>
  <si>
    <t xml:space="preserve">Ukupni godišnji neto platni fond : </t>
  </si>
  <si>
    <t>Red. br.</t>
  </si>
  <si>
    <t>Javna odgovornost prema trećim osobama</t>
  </si>
  <si>
    <t>VRSTA OSIGURANJA</t>
  </si>
  <si>
    <t xml:space="preserve">PREMIJA OSIGURANJA ZA                1 GODINU, bez PDV-a </t>
  </si>
  <si>
    <t>1. GRAĐEVINSKI OBJEKTI I OPREMA</t>
  </si>
  <si>
    <t>1.1. OSNOVNI RIZICI</t>
  </si>
  <si>
    <t>1.2. DOPUNSKI RIZICI</t>
  </si>
  <si>
    <t>UKUPNO CIJENA (€) bez PDV:</t>
  </si>
  <si>
    <t>I. POTRES</t>
  </si>
  <si>
    <t>II. POŽAR I NEKE DRUGE OPASNOSTI</t>
  </si>
  <si>
    <t xml:space="preserve">III. OSIGURANJE STROJEVA OD LOMA </t>
  </si>
  <si>
    <t>IV. OSIGURANJE PROVALNE KRAĐE, RAZBOJSTVA, VANDALIZAM</t>
  </si>
  <si>
    <t>V. OSIGURANJE OD LOMA STAKLA</t>
  </si>
  <si>
    <t>VI. OSIGURANJE JAVNE ODGOVORNOSTI</t>
  </si>
  <si>
    <t>IZNOS OSIGURANJA PO ŠTETNOM DOGAĐAJU (€)</t>
  </si>
  <si>
    <t>AGREGATNI GODIŠNJI LIMIT (€)</t>
  </si>
  <si>
    <t>u €</t>
  </si>
  <si>
    <t>OSIGURANJE POŽARA (DOPUNSKE OPASNOSTI, STAVKE 1 - 12) CIJENA BEZ PDV-a:</t>
  </si>
  <si>
    <t>Doplatak za osiguranje amortizirane vrijednosti kod djelomičnih šteta, za stavke 1-5</t>
  </si>
  <si>
    <t>Doplatak za otkup franšize, za stavke 1-5</t>
  </si>
  <si>
    <t>Groblje svetog Ilije (kapelica i ograda), izgrađeno prije 1964.</t>
  </si>
  <si>
    <r>
      <t>SVOTA OSIGURANJA (</t>
    </r>
    <r>
      <rPr>
        <b/>
        <sz val="12"/>
        <color rgb="FF000000"/>
        <rFont val="Aptos Narrow"/>
        <family val="2"/>
      </rPr>
      <t>€</t>
    </r>
    <r>
      <rPr>
        <b/>
        <sz val="12"/>
        <color rgb="FF000000"/>
        <rFont val="Calibri"/>
        <family val="2"/>
        <charset val="238"/>
      </rPr>
      <t>)</t>
    </r>
  </si>
  <si>
    <r>
      <t>SVOTA OSIGURANJA (</t>
    </r>
    <r>
      <rPr>
        <b/>
        <sz val="10"/>
        <color rgb="FF000000"/>
        <rFont val="Aptos Narrow"/>
        <family val="2"/>
      </rPr>
      <t>€</t>
    </r>
    <r>
      <rPr>
        <b/>
        <sz val="10"/>
        <color rgb="FF000000"/>
        <rFont val="Calibri"/>
        <family val="2"/>
        <charset val="238"/>
      </rPr>
      <t>)</t>
    </r>
  </si>
  <si>
    <t>Dječji vrtić Pod gradom - Jaslice (k.č.br. 1469 k.o. Požega)</t>
  </si>
  <si>
    <t>61.</t>
  </si>
  <si>
    <t>62.</t>
  </si>
  <si>
    <t>63.</t>
  </si>
  <si>
    <t>Zgrada Gradskog Muzeja</t>
  </si>
  <si>
    <t>Izljev vode iz vodovodnih i kanalizacijskih cijevi na 1. rizik, stavka pod rednim brojem 73.</t>
  </si>
  <si>
    <t>Izljev vode iz vodovodnih i kanalizacijskih cijevi na 1. rizik, stavka pod rednim brojem 62.</t>
  </si>
  <si>
    <t>Izljev vode iz vodovodnih i kanalizacijskih cijevi na 1. rizik, stavka pod rednim brojem 66.</t>
  </si>
  <si>
    <t>2.1.</t>
  </si>
  <si>
    <t xml:space="preserve">74. </t>
  </si>
  <si>
    <t>OSIGURANJE POŽARA (OSNOVNE OPASNOSTI, STAVKE 1 - 74), CIJENA BEZ PDV-a:</t>
  </si>
  <si>
    <t>Oprema izdvojena iz građevina, informatička i ostala oprema - Gradska Kuća, Trg. Sv. Trojstva 1</t>
  </si>
  <si>
    <t>Oprema izdvojena iz građevina, informatička i ostala oprema - Gradska knjižnica, Antuna Kanižlića 1</t>
  </si>
  <si>
    <t>Oprema izdvojena iz građevina, informatička i ostala oprema - Poduzetnički inkubator, Industrijska 39</t>
  </si>
  <si>
    <r>
      <t>VRIJEDNOST NA DAN (</t>
    </r>
    <r>
      <rPr>
        <b/>
        <sz val="12"/>
        <color rgb="FF000000"/>
        <rFont val="Aptos Narrow"/>
        <family val="2"/>
      </rPr>
      <t>€</t>
    </r>
    <r>
      <rPr>
        <b/>
        <sz val="12"/>
        <color rgb="FF000000"/>
        <rFont val="Calibri"/>
        <family val="2"/>
        <charset val="238"/>
      </rPr>
      <t xml:space="preserve">) </t>
    </r>
    <r>
      <rPr>
        <b/>
        <sz val="12"/>
        <rFont val="Calibri"/>
        <family val="2"/>
        <charset val="238"/>
      </rPr>
      <t>31.12.2024.</t>
    </r>
  </si>
  <si>
    <r>
      <t>VRIJEDNOST NA DAN (</t>
    </r>
    <r>
      <rPr>
        <b/>
        <sz val="12"/>
        <color rgb="FF000000"/>
        <rFont val="Aptos Narrow"/>
        <family val="2"/>
      </rPr>
      <t>€</t>
    </r>
    <r>
      <rPr>
        <b/>
        <sz val="12"/>
        <color rgb="FF000000"/>
        <rFont val="Calibri"/>
        <family val="2"/>
        <charset val="238"/>
      </rPr>
      <t xml:space="preserve">) </t>
    </r>
    <r>
      <rPr>
        <b/>
        <sz val="12"/>
        <rFont val="Calibri"/>
        <family val="2"/>
        <charset val="238"/>
      </rPr>
      <t xml:space="preserve">31.12.2024. </t>
    </r>
  </si>
  <si>
    <t>OSIGURANJE POŽARA (OSNOVNE OPASNOSTI 2.1.) CIJENA BEZ PDV-a:</t>
  </si>
  <si>
    <t>OSIGURANJE POŽARA (DOPUNSKE OPASNOSTI 2.2. STAVKE 1-2) CIJENA BEZ PDV-a:</t>
  </si>
  <si>
    <t>Gradski muzej Požega</t>
  </si>
  <si>
    <t xml:space="preserve">10. </t>
  </si>
  <si>
    <t>Dječji vrtić i jaslice Pod gradom (k.č.br. 1436 k.o. Požega)</t>
  </si>
  <si>
    <t>Dječji vrtić i jaslice Pod gradom  (k.č.br. 1436 k.o. Požega)</t>
  </si>
  <si>
    <t>Groblje u Crkvenim Vrhovcima (mrtvačnica), izgrađeno prije 1964.</t>
  </si>
  <si>
    <t xml:space="preserve">TROŠKOVNIK 2 - OSIGURANJE OD POŽARA I NEKIH DRUGIH OPASNOSTI </t>
  </si>
  <si>
    <t xml:space="preserve">     II. OSIGURANJE POSTROJENJA I OPREME na raznim lokacijama, prema evidenciji Ugovaratelja  </t>
  </si>
  <si>
    <t>TROŠKOVNIK 6 - OSIGURANJE JAVNE ODGOVORNOSTI PREMA TREĆIMA OSOBAMA I PREMA VLASTITIM DJELATNICIMA - BEZ FRANŠIZE</t>
  </si>
  <si>
    <t>7 - REKAPITULACIJA</t>
  </si>
  <si>
    <t>Izljev vode iz vodovodnih i kanalizacijskih cijevi na 1. rizik, stavka pod rednim brojem 72.</t>
  </si>
  <si>
    <t>Izljev vode iz vodovodnih i kanalizacijskih cijevi na 1. rizik, stavka pod rednim brojem 74.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</si>
</sst>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00"/>
    <numFmt numFmtId="165" formatCode="#,##0.00&quot; &quot;;&quot;-&quot;#,##0.00&quot; &quot;"/>
    <numFmt numFmtId="166" formatCode="&quot; &quot;#,##0.00&quot; &quot;;&quot;-&quot;#,##0.00&quot; &quot;;&quot; -&quot;00&quot; &quot;;&quot; &quot;@&quot; &quot;"/>
    <numFmt numFmtId="167" formatCode="#,##0.00&quot;   &quot;"/>
  </numFmts>
  <fonts count="22" x14ac:knownFonts="1">
    <font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b/>
      <sz val="11"/>
      <color rgb="FF44546A"/>
      <name val="Calibri"/>
      <family val="2"/>
      <charset val="238"/>
    </font>
    <font>
      <b/>
      <sz val="12"/>
      <color rgb="FF00000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12"/>
      <color rgb="FF000000"/>
      <name val="Calibri"/>
      <family val="2"/>
      <charset val="238"/>
    </font>
    <font>
      <sz val="12"/>
      <color rgb="FFC00000"/>
      <name val="Calibri"/>
      <family val="2"/>
      <charset val="238"/>
    </font>
    <font>
      <b/>
      <sz val="10"/>
      <color rgb="FF000000"/>
      <name val="Calibri"/>
      <family val="2"/>
      <charset val="238"/>
    </font>
    <font>
      <b/>
      <sz val="10"/>
      <color rgb="FFC00000"/>
      <name val="Calibri"/>
      <family val="2"/>
      <charset val="238"/>
    </font>
    <font>
      <sz val="11"/>
      <color rgb="FFC00000"/>
      <name val="Calibri"/>
      <family val="2"/>
      <charset val="238"/>
    </font>
    <font>
      <sz val="10"/>
      <color rgb="FF000000"/>
      <name val="Calibri"/>
      <family val="2"/>
      <charset val="238"/>
    </font>
    <font>
      <sz val="8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sz val="8"/>
      <color rgb="FF000000"/>
      <name val="Calibri"/>
      <family val="2"/>
      <charset val="238"/>
    </font>
    <font>
      <b/>
      <sz val="9"/>
      <color rgb="FF000000"/>
      <name val="Calibri"/>
      <family val="2"/>
      <charset val="238"/>
    </font>
    <font>
      <b/>
      <sz val="12"/>
      <color rgb="FF000000"/>
      <name val="Aptos Narrow"/>
      <family val="2"/>
    </font>
    <font>
      <b/>
      <sz val="10"/>
      <color rgb="FF000000"/>
      <name val="Aptos Narrow"/>
      <family val="2"/>
    </font>
    <font>
      <b/>
      <i/>
      <sz val="12"/>
      <color rgb="FF000000"/>
      <name val="Calibri"/>
      <family val="2"/>
      <charset val="238"/>
    </font>
    <font>
      <sz val="8"/>
      <name val="Calibri"/>
      <family val="2"/>
      <charset val="238"/>
    </font>
    <font>
      <b/>
      <sz val="12"/>
      <color theme="1"/>
      <name val="Calibri"/>
      <family val="2"/>
      <charset val="238"/>
    </font>
    <font>
      <b/>
      <sz val="12"/>
      <name val="Calibri"/>
      <family val="2"/>
      <charset val="238"/>
    </font>
    <font>
      <b/>
      <sz val="10"/>
      <name val="Calibri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2F2F2"/>
        <bgColor rgb="FFF2F2F2"/>
      </patternFill>
    </fill>
    <fill>
      <patternFill patternType="solid">
        <fgColor rgb="FFEDEDED"/>
        <bgColor rgb="FFEDEDED"/>
      </patternFill>
    </fill>
    <fill>
      <patternFill patternType="solid">
        <fgColor rgb="FFE7E6E6"/>
        <bgColor rgb="FFE7E6E6"/>
      </patternFill>
    </fill>
    <fill>
      <patternFill patternType="solid">
        <fgColor theme="2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medium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medium">
        <color indexed="64"/>
      </bottom>
      <diagonal/>
    </border>
  </borders>
  <cellStyleXfs count="6">
    <xf numFmtId="0" fontId="0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</cellStyleXfs>
  <cellXfs count="203">
    <xf numFmtId="0" fontId="0" fillId="0" borderId="0" xfId="0"/>
    <xf numFmtId="4" fontId="5" fillId="3" borderId="1" xfId="3" applyNumberFormat="1" applyFont="1" applyFill="1" applyBorder="1" applyAlignment="1" applyProtection="1">
      <alignment horizontal="right" vertical="center"/>
      <protection locked="0"/>
    </xf>
    <xf numFmtId="4" fontId="10" fillId="4" borderId="1" xfId="3" applyNumberFormat="1" applyFont="1" applyFill="1" applyBorder="1" applyAlignment="1" applyProtection="1">
      <alignment horizontal="right" vertical="center"/>
      <protection locked="0"/>
    </xf>
    <xf numFmtId="4" fontId="10" fillId="4" borderId="2" xfId="0" applyNumberFormat="1" applyFont="1" applyFill="1" applyBorder="1" applyAlignment="1" applyProtection="1">
      <alignment vertical="center"/>
      <protection locked="0"/>
    </xf>
    <xf numFmtId="4" fontId="5" fillId="4" borderId="1" xfId="3" applyNumberFormat="1" applyFont="1" applyFill="1" applyBorder="1" applyAlignment="1" applyProtection="1">
      <alignment horizontal="right" vertical="center"/>
      <protection locked="0"/>
    </xf>
    <xf numFmtId="4" fontId="3" fillId="5" borderId="1" xfId="3" applyNumberFormat="1" applyFont="1" applyFill="1" applyBorder="1" applyAlignment="1" applyProtection="1">
      <alignment horizontal="right" vertical="center"/>
      <protection locked="0"/>
    </xf>
    <xf numFmtId="0" fontId="5" fillId="5" borderId="1" xfId="3" applyFont="1" applyFill="1" applyBorder="1" applyAlignment="1" applyProtection="1">
      <alignment vertical="center"/>
      <protection locked="0"/>
    </xf>
    <xf numFmtId="4" fontId="5" fillId="5" borderId="1" xfId="3" applyNumberFormat="1" applyFont="1" applyFill="1" applyBorder="1" applyAlignment="1" applyProtection="1">
      <alignment horizontal="right" vertical="center"/>
      <protection locked="0"/>
    </xf>
    <xf numFmtId="4" fontId="3" fillId="2" borderId="1" xfId="3" applyNumberFormat="1" applyFont="1" applyFill="1" applyBorder="1" applyAlignment="1" applyProtection="1">
      <alignment horizontal="center" vertical="center"/>
    </xf>
    <xf numFmtId="4" fontId="3" fillId="5" borderId="2" xfId="3" applyNumberFormat="1" applyFont="1" applyFill="1" applyBorder="1" applyAlignment="1" applyProtection="1">
      <alignment horizontal="right" vertical="center"/>
      <protection locked="0"/>
    </xf>
    <xf numFmtId="4" fontId="3" fillId="5" borderId="30" xfId="3" applyNumberFormat="1" applyFont="1" applyFill="1" applyBorder="1" applyAlignment="1" applyProtection="1">
      <alignment horizontal="right" vertical="center"/>
      <protection locked="0"/>
    </xf>
    <xf numFmtId="4" fontId="3" fillId="2" borderId="32" xfId="3" applyNumberFormat="1" applyFont="1" applyFill="1" applyBorder="1" applyAlignment="1" applyProtection="1">
      <alignment horizontal="right" vertical="center"/>
    </xf>
    <xf numFmtId="4" fontId="5" fillId="3" borderId="35" xfId="3" applyNumberFormat="1" applyFont="1" applyFill="1" applyBorder="1" applyAlignment="1" applyProtection="1">
      <alignment horizontal="right" vertical="center"/>
      <protection locked="0"/>
    </xf>
    <xf numFmtId="4" fontId="3" fillId="4" borderId="35" xfId="3" applyNumberFormat="1" applyFont="1" applyFill="1" applyBorder="1" applyAlignment="1" applyProtection="1">
      <alignment horizontal="right" vertical="center"/>
    </xf>
    <xf numFmtId="0" fontId="3" fillId="2" borderId="0" xfId="3" applyFont="1" applyFill="1" applyAlignment="1" applyProtection="1">
      <alignment horizontal="center" vertical="center"/>
    </xf>
    <xf numFmtId="0" fontId="3" fillId="2" borderId="0" xfId="3" applyFont="1" applyFill="1" applyAlignment="1" applyProtection="1">
      <alignment horizontal="left" vertical="center"/>
    </xf>
    <xf numFmtId="4" fontId="4" fillId="2" borderId="0" xfId="3" applyNumberFormat="1" applyFont="1" applyFill="1" applyAlignment="1" applyProtection="1">
      <alignment horizontal="right" vertical="center"/>
    </xf>
    <xf numFmtId="4" fontId="3" fillId="2" borderId="0" xfId="3" applyNumberFormat="1" applyFont="1" applyFill="1" applyAlignment="1" applyProtection="1">
      <alignment horizontal="center" vertical="center"/>
    </xf>
    <xf numFmtId="0" fontId="3" fillId="2" borderId="0" xfId="3" applyFont="1" applyFill="1" applyAlignment="1" applyProtection="1">
      <alignment vertical="center"/>
    </xf>
    <xf numFmtId="0" fontId="5" fillId="0" borderId="0" xfId="0" applyFont="1"/>
    <xf numFmtId="0" fontId="5" fillId="2" borderId="0" xfId="0" applyFont="1" applyFill="1"/>
    <xf numFmtId="0" fontId="6" fillId="2" borderId="0" xfId="0" applyFont="1" applyFill="1"/>
    <xf numFmtId="0" fontId="5" fillId="2" borderId="0" xfId="0" applyFont="1" applyFill="1" applyAlignment="1">
      <alignment horizontal="center"/>
    </xf>
    <xf numFmtId="0" fontId="3" fillId="2" borderId="1" xfId="3" applyFont="1" applyFill="1" applyBorder="1" applyAlignment="1" applyProtection="1">
      <alignment horizontal="center" vertical="center" wrapText="1"/>
    </xf>
    <xf numFmtId="0" fontId="3" fillId="2" borderId="1" xfId="3" applyFont="1" applyFill="1" applyBorder="1" applyAlignment="1" applyProtection="1">
      <alignment horizontal="center" vertical="center"/>
    </xf>
    <xf numFmtId="4" fontId="3" fillId="2" borderId="1" xfId="3" applyNumberFormat="1" applyFont="1" applyFill="1" applyBorder="1" applyAlignment="1" applyProtection="1">
      <alignment horizontal="center" vertical="center" wrapText="1"/>
    </xf>
    <xf numFmtId="0" fontId="5" fillId="2" borderId="1" xfId="3" applyFont="1" applyFill="1" applyBorder="1" applyAlignment="1" applyProtection="1">
      <alignment horizontal="center" vertical="center" wrapText="1"/>
    </xf>
    <xf numFmtId="0" fontId="5" fillId="2" borderId="1" xfId="3" applyFont="1" applyFill="1" applyBorder="1" applyAlignment="1" applyProtection="1">
      <alignment horizontal="center" vertical="center"/>
    </xf>
    <xf numFmtId="0" fontId="5" fillId="2" borderId="0" xfId="3" applyFont="1" applyFill="1" applyAlignment="1" applyProtection="1">
      <alignment vertical="center"/>
    </xf>
    <xf numFmtId="0" fontId="3" fillId="2" borderId="1" xfId="3" applyFont="1" applyFill="1" applyBorder="1" applyAlignment="1" applyProtection="1">
      <alignment horizontal="justify"/>
    </xf>
    <xf numFmtId="0" fontId="3" fillId="2" borderId="1" xfId="3" applyFont="1" applyFill="1" applyBorder="1" applyAlignment="1" applyProtection="1">
      <alignment horizontal="left"/>
    </xf>
    <xf numFmtId="0" fontId="5" fillId="2" borderId="1" xfId="0" applyFont="1" applyFill="1" applyBorder="1"/>
    <xf numFmtId="0" fontId="3" fillId="2" borderId="1" xfId="3" applyFont="1" applyFill="1" applyBorder="1" applyAlignment="1" applyProtection="1"/>
    <xf numFmtId="0" fontId="5" fillId="7" borderId="1" xfId="3" applyFont="1" applyFill="1" applyBorder="1" applyAlignment="1" applyProtection="1">
      <alignment horizontal="center" vertical="center"/>
    </xf>
    <xf numFmtId="0" fontId="5" fillId="7" borderId="1" xfId="3" applyFont="1" applyFill="1" applyBorder="1" applyAlignment="1" applyProtection="1">
      <alignment horizontal="left" wrapText="1"/>
    </xf>
    <xf numFmtId="4" fontId="5" fillId="8" borderId="1" xfId="3" applyNumberFormat="1" applyFont="1" applyFill="1" applyBorder="1" applyAlignment="1" applyProtection="1">
      <alignment horizontal="right" vertical="center"/>
    </xf>
    <xf numFmtId="0" fontId="5" fillId="7" borderId="1" xfId="3" applyFont="1" applyFill="1" applyBorder="1" applyAlignment="1" applyProtection="1">
      <alignment horizontal="left" vertical="center" wrapText="1"/>
    </xf>
    <xf numFmtId="165" fontId="5" fillId="8" borderId="1" xfId="0" applyNumberFormat="1" applyFont="1" applyFill="1" applyBorder="1" applyAlignment="1">
      <alignment vertical="center"/>
    </xf>
    <xf numFmtId="4" fontId="5" fillId="3" borderId="1" xfId="3" applyNumberFormat="1" applyFont="1" applyFill="1" applyBorder="1" applyAlignment="1" applyProtection="1">
      <alignment horizontal="right" vertical="center"/>
    </xf>
    <xf numFmtId="166" fontId="5" fillId="0" borderId="0" xfId="1" applyFont="1" applyProtection="1"/>
    <xf numFmtId="0" fontId="5" fillId="7" borderId="1" xfId="3" applyFont="1" applyFill="1" applyBorder="1" applyAlignment="1" applyProtection="1">
      <alignment horizontal="left" vertical="center"/>
    </xf>
    <xf numFmtId="4" fontId="5" fillId="0" borderId="1" xfId="3" applyNumberFormat="1" applyFont="1" applyFill="1" applyBorder="1" applyAlignment="1" applyProtection="1">
      <alignment horizontal="right" vertical="center"/>
    </xf>
    <xf numFmtId="0" fontId="5" fillId="7" borderId="1" xfId="3" applyFont="1" applyFill="1" applyBorder="1" applyAlignment="1" applyProtection="1">
      <alignment horizontal="left" vertical="top" wrapText="1"/>
    </xf>
    <xf numFmtId="4" fontId="5" fillId="8" borderId="1" xfId="3" applyNumberFormat="1" applyFont="1" applyFill="1" applyBorder="1" applyAlignment="1" applyProtection="1">
      <alignment horizontal="right" vertical="top"/>
    </xf>
    <xf numFmtId="165" fontId="5" fillId="8" borderId="1" xfId="0" applyNumberFormat="1" applyFont="1" applyFill="1" applyBorder="1" applyAlignment="1">
      <alignment vertical="top"/>
    </xf>
    <xf numFmtId="0" fontId="5" fillId="7" borderId="2" xfId="3" applyFont="1" applyFill="1" applyBorder="1" applyAlignment="1" applyProtection="1">
      <alignment horizontal="left" wrapText="1"/>
    </xf>
    <xf numFmtId="4" fontId="5" fillId="8" borderId="2" xfId="3" applyNumberFormat="1" applyFont="1" applyFill="1" applyBorder="1" applyAlignment="1" applyProtection="1">
      <alignment horizontal="right" vertical="center"/>
    </xf>
    <xf numFmtId="4" fontId="5" fillId="8" borderId="4" xfId="3" applyNumberFormat="1" applyFont="1" applyFill="1" applyBorder="1" applyAlignment="1" applyProtection="1">
      <alignment horizontal="right" vertical="center"/>
    </xf>
    <xf numFmtId="165" fontId="5" fillId="8" borderId="4" xfId="0" applyNumberFormat="1" applyFont="1" applyFill="1" applyBorder="1" applyAlignment="1">
      <alignment vertical="center"/>
    </xf>
    <xf numFmtId="0" fontId="5" fillId="7" borderId="3" xfId="3" applyFont="1" applyFill="1" applyBorder="1" applyAlignment="1" applyProtection="1">
      <alignment horizontal="center" vertical="center"/>
    </xf>
    <xf numFmtId="0" fontId="5" fillId="7" borderId="28" xfId="3" applyFont="1" applyFill="1" applyBorder="1" applyAlignment="1" applyProtection="1">
      <alignment horizontal="left" wrapText="1"/>
    </xf>
    <xf numFmtId="4" fontId="5" fillId="8" borderId="28" xfId="3" applyNumberFormat="1" applyFont="1" applyFill="1" applyBorder="1" applyAlignment="1" applyProtection="1">
      <alignment horizontal="right" vertical="center"/>
    </xf>
    <xf numFmtId="0" fontId="5" fillId="7" borderId="28" xfId="3" applyFont="1" applyFill="1" applyBorder="1" applyAlignment="1" applyProtection="1">
      <alignment horizontal="left" vertical="center" wrapText="1"/>
    </xf>
    <xf numFmtId="0" fontId="5" fillId="2" borderId="3" xfId="3" applyFont="1" applyFill="1" applyBorder="1" applyAlignment="1" applyProtection="1">
      <alignment horizontal="center" vertical="center"/>
    </xf>
    <xf numFmtId="0" fontId="5" fillId="2" borderId="5" xfId="3" applyFont="1" applyFill="1" applyBorder="1" applyAlignment="1" applyProtection="1"/>
    <xf numFmtId="4" fontId="5" fillId="2" borderId="5" xfId="3" applyNumberFormat="1" applyFont="1" applyFill="1" applyBorder="1" applyAlignment="1" applyProtection="1"/>
    <xf numFmtId="0" fontId="5" fillId="2" borderId="6" xfId="3" applyFont="1" applyFill="1" applyBorder="1" applyAlignment="1" applyProtection="1"/>
    <xf numFmtId="0" fontId="5" fillId="2" borderId="4" xfId="3" applyFont="1" applyFill="1" applyBorder="1" applyAlignment="1" applyProtection="1"/>
    <xf numFmtId="4" fontId="3" fillId="2" borderId="1" xfId="3" applyNumberFormat="1" applyFont="1" applyFill="1" applyBorder="1" applyAlignment="1" applyProtection="1">
      <alignment horizontal="right" vertical="center"/>
    </xf>
    <xf numFmtId="4" fontId="3" fillId="2" borderId="0" xfId="3" applyNumberFormat="1" applyFont="1" applyFill="1" applyAlignment="1" applyProtection="1">
      <alignment vertical="center"/>
    </xf>
    <xf numFmtId="4" fontId="3" fillId="4" borderId="37" xfId="3" applyNumberFormat="1" applyFont="1" applyFill="1" applyBorder="1" applyAlignment="1" applyProtection="1">
      <alignment horizontal="right" vertical="center"/>
    </xf>
    <xf numFmtId="0" fontId="7" fillId="2" borderId="0" xfId="3" applyFont="1" applyFill="1" applyAlignment="1" applyProtection="1">
      <alignment horizontal="center" vertical="center"/>
    </xf>
    <xf numFmtId="0" fontId="7" fillId="2" borderId="0" xfId="3" applyFont="1" applyFill="1" applyAlignment="1" applyProtection="1">
      <alignment horizontal="left" vertical="center"/>
    </xf>
    <xf numFmtId="4" fontId="8" fillId="2" borderId="0" xfId="3" applyNumberFormat="1" applyFont="1" applyFill="1" applyAlignment="1" applyProtection="1">
      <alignment horizontal="right" vertical="center"/>
    </xf>
    <xf numFmtId="4" fontId="7" fillId="2" borderId="0" xfId="3" applyNumberFormat="1" applyFont="1" applyFill="1" applyAlignment="1" applyProtection="1">
      <alignment horizontal="center" vertical="center"/>
    </xf>
    <xf numFmtId="0" fontId="7" fillId="2" borderId="0" xfId="3" applyFont="1" applyFill="1" applyAlignment="1" applyProtection="1">
      <alignment vertical="center"/>
    </xf>
    <xf numFmtId="0" fontId="0" fillId="2" borderId="0" xfId="0" applyFill="1"/>
    <xf numFmtId="0" fontId="9" fillId="2" borderId="0" xfId="0" applyFont="1" applyFill="1"/>
    <xf numFmtId="0" fontId="0" fillId="2" borderId="0" xfId="0" applyFill="1" applyAlignment="1">
      <alignment horizontal="center"/>
    </xf>
    <xf numFmtId="0" fontId="10" fillId="0" borderId="0" xfId="0" applyFont="1"/>
    <xf numFmtId="0" fontId="11" fillId="2" borderId="0" xfId="3" applyFont="1" applyFill="1" applyAlignment="1" applyProtection="1">
      <alignment vertical="center"/>
    </xf>
    <xf numFmtId="49" fontId="3" fillId="2" borderId="1" xfId="3" applyNumberFormat="1" applyFont="1" applyFill="1" applyBorder="1" applyAlignment="1" applyProtection="1">
      <alignment horizontal="center" vertical="center"/>
    </xf>
    <xf numFmtId="0" fontId="10" fillId="2" borderId="0" xfId="3" applyFont="1" applyFill="1" applyAlignment="1" applyProtection="1">
      <alignment vertical="center"/>
    </xf>
    <xf numFmtId="0" fontId="5" fillId="7" borderId="24" xfId="3" applyFont="1" applyFill="1" applyBorder="1" applyAlignment="1" applyProtection="1">
      <alignment horizontal="center" vertical="center"/>
    </xf>
    <xf numFmtId="0" fontId="5" fillId="7" borderId="33" xfId="3" applyFont="1" applyFill="1" applyBorder="1" applyAlignment="1" applyProtection="1">
      <alignment horizontal="left" wrapText="1"/>
    </xf>
    <xf numFmtId="4" fontId="5" fillId="8" borderId="33" xfId="3" applyNumberFormat="1" applyFont="1" applyFill="1" applyBorder="1" applyAlignment="1" applyProtection="1">
      <alignment horizontal="right" vertical="center"/>
    </xf>
    <xf numFmtId="0" fontId="5" fillId="7" borderId="33" xfId="3" applyFont="1" applyFill="1" applyBorder="1" applyAlignment="1" applyProtection="1">
      <alignment horizontal="left" vertical="center" wrapText="1"/>
    </xf>
    <xf numFmtId="165" fontId="5" fillId="8" borderId="2" xfId="0" applyNumberFormat="1" applyFont="1" applyFill="1" applyBorder="1" applyAlignment="1">
      <alignment vertical="center"/>
    </xf>
    <xf numFmtId="0" fontId="3" fillId="2" borderId="14" xfId="3" applyFont="1" applyFill="1" applyBorder="1" applyAlignment="1" applyProtection="1">
      <alignment horizontal="center" vertical="center"/>
    </xf>
    <xf numFmtId="0" fontId="3" fillId="2" borderId="31" xfId="3" applyFont="1" applyFill="1" applyBorder="1" applyAlignment="1" applyProtection="1">
      <alignment horizontal="center" vertical="center"/>
    </xf>
    <xf numFmtId="0" fontId="3" fillId="2" borderId="15" xfId="3" applyFont="1" applyFill="1" applyBorder="1" applyAlignment="1" applyProtection="1">
      <alignment horizontal="center" vertical="center"/>
    </xf>
    <xf numFmtId="0" fontId="3" fillId="2" borderId="20" xfId="3" applyFont="1" applyFill="1" applyBorder="1" applyAlignment="1" applyProtection="1">
      <alignment vertical="center"/>
    </xf>
    <xf numFmtId="0" fontId="4" fillId="2" borderId="20" xfId="3" applyFont="1" applyFill="1" applyBorder="1" applyAlignment="1" applyProtection="1">
      <alignment vertical="center"/>
    </xf>
    <xf numFmtId="0" fontId="5" fillId="2" borderId="12" xfId="3" applyFont="1" applyFill="1" applyBorder="1" applyAlignment="1" applyProtection="1">
      <alignment horizontal="center" vertical="center"/>
    </xf>
    <xf numFmtId="0" fontId="5" fillId="2" borderId="1" xfId="3" applyFont="1" applyFill="1" applyBorder="1" applyAlignment="1" applyProtection="1">
      <alignment horizontal="left" vertical="center"/>
    </xf>
    <xf numFmtId="0" fontId="5" fillId="2" borderId="4" xfId="3" applyFont="1" applyFill="1" applyBorder="1" applyAlignment="1" applyProtection="1">
      <alignment horizontal="center" vertical="center"/>
    </xf>
    <xf numFmtId="0" fontId="5" fillId="2" borderId="1" xfId="3" applyFont="1" applyFill="1" applyBorder="1" applyAlignment="1" applyProtection="1">
      <alignment horizontal="left" vertical="center" wrapText="1"/>
    </xf>
    <xf numFmtId="4" fontId="5" fillId="3" borderId="3" xfId="3" applyNumberFormat="1" applyFont="1" applyFill="1" applyBorder="1" applyAlignment="1" applyProtection="1">
      <alignment horizontal="right" vertical="center"/>
    </xf>
    <xf numFmtId="4" fontId="5" fillId="0" borderId="1" xfId="3" applyNumberFormat="1" applyFont="1" applyFill="1" applyBorder="1" applyAlignment="1" applyProtection="1">
      <alignment horizontal="left" vertical="center"/>
    </xf>
    <xf numFmtId="0" fontId="5" fillId="2" borderId="15" xfId="3" applyFont="1" applyFill="1" applyBorder="1" applyAlignment="1" applyProtection="1">
      <alignment horizontal="center" vertical="center"/>
    </xf>
    <xf numFmtId="0" fontId="5" fillId="2" borderId="36" xfId="3" applyFont="1" applyFill="1" applyBorder="1" applyAlignment="1" applyProtection="1">
      <alignment horizontal="center" vertical="center"/>
    </xf>
    <xf numFmtId="0" fontId="5" fillId="2" borderId="4" xfId="3" applyFont="1" applyFill="1" applyBorder="1" applyAlignment="1" applyProtection="1">
      <alignment horizontal="left" vertical="center"/>
    </xf>
    <xf numFmtId="0" fontId="10" fillId="0" borderId="0" xfId="0" applyFont="1" applyAlignment="1">
      <alignment horizontal="center"/>
    </xf>
    <xf numFmtId="0" fontId="20" fillId="2" borderId="10" xfId="3" applyFont="1" applyFill="1" applyBorder="1" applyAlignment="1" applyProtection="1">
      <alignment horizontal="center" vertical="center"/>
    </xf>
    <xf numFmtId="0" fontId="3" fillId="2" borderId="4" xfId="3" applyFont="1" applyFill="1" applyBorder="1" applyAlignment="1" applyProtection="1">
      <alignment horizontal="center" vertical="center"/>
    </xf>
    <xf numFmtId="0" fontId="3" fillId="2" borderId="1" xfId="3" applyFont="1" applyFill="1" applyBorder="1" applyAlignment="1" applyProtection="1">
      <alignment vertical="center"/>
    </xf>
    <xf numFmtId="0" fontId="4" fillId="2" borderId="1" xfId="3" applyFont="1" applyFill="1" applyBorder="1" applyAlignment="1" applyProtection="1">
      <alignment vertical="center"/>
    </xf>
    <xf numFmtId="0" fontId="5" fillId="2" borderId="10" xfId="3" applyFont="1" applyFill="1" applyBorder="1" applyAlignment="1" applyProtection="1">
      <alignment horizontal="center" vertical="center"/>
    </xf>
    <xf numFmtId="0" fontId="5" fillId="2" borderId="16" xfId="3" applyFont="1" applyFill="1" applyBorder="1" applyAlignment="1" applyProtection="1">
      <alignment horizontal="center" vertical="center"/>
    </xf>
    <xf numFmtId="0" fontId="5" fillId="2" borderId="11" xfId="3" applyFont="1" applyFill="1" applyBorder="1" applyAlignment="1" applyProtection="1">
      <alignment horizontal="center" vertical="center"/>
    </xf>
    <xf numFmtId="0" fontId="5" fillId="2" borderId="2" xfId="3" applyFont="1" applyFill="1" applyBorder="1" applyAlignment="1" applyProtection="1">
      <alignment horizontal="left" vertical="center" wrapText="1"/>
    </xf>
    <xf numFmtId="167" fontId="3" fillId="4" borderId="19" xfId="0" applyNumberFormat="1" applyFont="1" applyFill="1" applyBorder="1" applyAlignment="1">
      <alignment horizontal="right" wrapText="1"/>
    </xf>
    <xf numFmtId="4" fontId="7" fillId="2" borderId="0" xfId="3" applyNumberFormat="1" applyFont="1" applyFill="1" applyAlignment="1" applyProtection="1">
      <alignment vertical="center"/>
    </xf>
    <xf numFmtId="4" fontId="3" fillId="2" borderId="0" xfId="3" applyNumberFormat="1" applyFont="1" applyFill="1" applyAlignment="1" applyProtection="1">
      <alignment horizontal="right" vertical="center"/>
    </xf>
    <xf numFmtId="0" fontId="3" fillId="2" borderId="7" xfId="3" applyFont="1" applyFill="1" applyBorder="1" applyAlignment="1" applyProtection="1">
      <alignment horizontal="center" vertical="center" wrapText="1"/>
    </xf>
    <xf numFmtId="0" fontId="3" fillId="2" borderId="8" xfId="3" applyFont="1" applyFill="1" applyBorder="1" applyAlignment="1" applyProtection="1">
      <alignment horizontal="center" vertical="center"/>
    </xf>
    <xf numFmtId="0" fontId="3" fillId="2" borderId="8" xfId="3" applyFont="1" applyFill="1" applyBorder="1" applyAlignment="1" applyProtection="1">
      <alignment horizontal="center" vertical="center" wrapText="1"/>
    </xf>
    <xf numFmtId="4" fontId="3" fillId="2" borderId="8" xfId="3" applyNumberFormat="1" applyFont="1" applyFill="1" applyBorder="1" applyAlignment="1" applyProtection="1">
      <alignment horizontal="center" vertical="center" wrapText="1"/>
    </xf>
    <xf numFmtId="0" fontId="5" fillId="2" borderId="10" xfId="3" applyFont="1" applyFill="1" applyBorder="1" applyAlignment="1" applyProtection="1">
      <alignment horizontal="center" vertical="center" wrapText="1"/>
    </xf>
    <xf numFmtId="0" fontId="11" fillId="2" borderId="0" xfId="3" applyFont="1" applyFill="1" applyAlignment="1" applyProtection="1">
      <alignment horizontal="center" vertical="center"/>
    </xf>
    <xf numFmtId="4" fontId="3" fillId="2" borderId="1" xfId="3" applyNumberFormat="1" applyFont="1" applyFill="1" applyBorder="1" applyAlignment="1" applyProtection="1">
      <alignment vertical="center"/>
    </xf>
    <xf numFmtId="0" fontId="10" fillId="2" borderId="0" xfId="0" applyFont="1" applyFill="1"/>
    <xf numFmtId="0" fontId="5" fillId="2" borderId="1" xfId="3" applyFont="1" applyFill="1" applyBorder="1" applyAlignment="1" applyProtection="1">
      <alignment horizontal="left" wrapText="1" indent="1"/>
    </xf>
    <xf numFmtId="4" fontId="5" fillId="2" borderId="1" xfId="3" applyNumberFormat="1" applyFont="1" applyFill="1" applyBorder="1" applyAlignment="1" applyProtection="1">
      <alignment horizontal="center" vertical="center"/>
    </xf>
    <xf numFmtId="4" fontId="5" fillId="4" borderId="1" xfId="3" applyNumberFormat="1" applyFont="1" applyFill="1" applyBorder="1" applyAlignment="1" applyProtection="1">
      <alignment horizontal="right" vertical="center"/>
    </xf>
    <xf numFmtId="0" fontId="19" fillId="2" borderId="1" xfId="3" applyFont="1" applyFill="1" applyBorder="1" applyAlignment="1" applyProtection="1">
      <alignment horizontal="left" vertical="center" wrapText="1"/>
    </xf>
    <xf numFmtId="0" fontId="19" fillId="2" borderId="1" xfId="3" applyFont="1" applyFill="1" applyBorder="1" applyAlignment="1" applyProtection="1">
      <alignment horizontal="left" vertical="center"/>
    </xf>
    <xf numFmtId="4" fontId="3" fillId="4" borderId="1" xfId="0" applyNumberFormat="1" applyFont="1" applyFill="1" applyBorder="1" applyAlignment="1">
      <alignment wrapText="1"/>
    </xf>
    <xf numFmtId="0" fontId="17" fillId="2" borderId="0" xfId="3" applyFont="1" applyFill="1" applyAlignment="1" applyProtection="1">
      <alignment horizontal="left" vertical="center"/>
    </xf>
    <xf numFmtId="0" fontId="5" fillId="2" borderId="14" xfId="3" applyFont="1" applyFill="1" applyBorder="1" applyAlignment="1" applyProtection="1">
      <alignment horizontal="center" vertical="center" wrapText="1"/>
    </xf>
    <xf numFmtId="0" fontId="5" fillId="2" borderId="20" xfId="3" applyFont="1" applyFill="1" applyBorder="1" applyAlignment="1" applyProtection="1">
      <alignment horizontal="center" vertical="center"/>
    </xf>
    <xf numFmtId="0" fontId="5" fillId="2" borderId="20" xfId="3" applyFont="1" applyFill="1" applyBorder="1" applyAlignment="1" applyProtection="1">
      <alignment horizontal="center" vertical="center" wrapText="1"/>
    </xf>
    <xf numFmtId="0" fontId="11" fillId="0" borderId="0" xfId="0" applyFont="1" applyAlignment="1">
      <alignment horizontal="center" vertical="center"/>
    </xf>
    <xf numFmtId="4" fontId="5" fillId="2" borderId="2" xfId="3" applyNumberFormat="1" applyFont="1" applyFill="1" applyBorder="1" applyAlignment="1" applyProtection="1">
      <alignment horizontal="center" vertical="center"/>
    </xf>
    <xf numFmtId="4" fontId="5" fillId="4" borderId="1" xfId="3" applyNumberFormat="1" applyFont="1" applyFill="1" applyBorder="1" applyAlignment="1" applyProtection="1">
      <alignment horizontal="left" vertical="center"/>
    </xf>
    <xf numFmtId="4" fontId="5" fillId="5" borderId="1" xfId="0" applyNumberFormat="1" applyFont="1" applyFill="1" applyBorder="1"/>
    <xf numFmtId="4" fontId="5" fillId="5" borderId="3" xfId="0" applyNumberFormat="1" applyFont="1" applyFill="1" applyBorder="1"/>
    <xf numFmtId="4" fontId="5" fillId="2" borderId="21" xfId="3" applyNumberFormat="1" applyFont="1" applyFill="1" applyBorder="1" applyAlignment="1" applyProtection="1">
      <alignment horizontal="right" vertical="center"/>
    </xf>
    <xf numFmtId="0" fontId="5" fillId="2" borderId="22" xfId="3" applyFont="1" applyFill="1" applyBorder="1" applyAlignment="1" applyProtection="1">
      <alignment horizontal="left" vertical="center" wrapText="1"/>
    </xf>
    <xf numFmtId="0" fontId="5" fillId="2" borderId="3" xfId="3" applyFont="1" applyFill="1" applyBorder="1" applyAlignment="1" applyProtection="1">
      <alignment horizontal="left" vertical="center" wrapText="1"/>
    </xf>
    <xf numFmtId="4" fontId="3" fillId="4" borderId="20" xfId="0" applyNumberFormat="1" applyFont="1" applyFill="1" applyBorder="1" applyAlignment="1">
      <alignment wrapText="1"/>
    </xf>
    <xf numFmtId="4" fontId="7" fillId="2" borderId="0" xfId="3" applyNumberFormat="1" applyFont="1" applyFill="1" applyAlignment="1" applyProtection="1">
      <alignment horizontal="right" vertical="center"/>
    </xf>
    <xf numFmtId="164" fontId="7" fillId="2" borderId="0" xfId="3" applyNumberFormat="1" applyFont="1" applyFill="1" applyAlignment="1" applyProtection="1">
      <alignment horizontal="center" vertical="center"/>
    </xf>
    <xf numFmtId="0" fontId="7" fillId="2" borderId="7" xfId="3" applyFont="1" applyFill="1" applyBorder="1" applyAlignment="1" applyProtection="1">
      <alignment horizontal="center" vertical="center" wrapText="1"/>
    </xf>
    <xf numFmtId="0" fontId="7" fillId="2" borderId="8" xfId="3" applyFont="1" applyFill="1" applyBorder="1" applyAlignment="1" applyProtection="1">
      <alignment horizontal="center" vertical="center"/>
    </xf>
    <xf numFmtId="0" fontId="7" fillId="2" borderId="8" xfId="3" applyFont="1" applyFill="1" applyBorder="1" applyAlignment="1" applyProtection="1">
      <alignment horizontal="center" vertical="center" wrapText="1"/>
    </xf>
    <xf numFmtId="4" fontId="7" fillId="2" borderId="8" xfId="3" applyNumberFormat="1" applyFont="1" applyFill="1" applyBorder="1" applyAlignment="1" applyProtection="1">
      <alignment horizontal="center" vertical="center" wrapText="1"/>
    </xf>
    <xf numFmtId="0" fontId="11" fillId="2" borderId="16" xfId="3" applyFont="1" applyFill="1" applyBorder="1" applyAlignment="1" applyProtection="1">
      <alignment horizontal="center" vertical="center" wrapText="1"/>
    </xf>
    <xf numFmtId="0" fontId="11" fillId="2" borderId="2" xfId="3" applyFont="1" applyFill="1" applyBorder="1" applyAlignment="1" applyProtection="1">
      <alignment horizontal="center" vertical="center"/>
    </xf>
    <xf numFmtId="0" fontId="11" fillId="2" borderId="2" xfId="3" applyFont="1" applyFill="1" applyBorder="1" applyAlignment="1" applyProtection="1">
      <alignment horizontal="center" vertical="center" wrapText="1"/>
    </xf>
    <xf numFmtId="0" fontId="11" fillId="2" borderId="1" xfId="3" applyFont="1" applyFill="1" applyBorder="1" applyAlignment="1" applyProtection="1">
      <alignment horizontal="center" vertical="center" wrapText="1"/>
    </xf>
    <xf numFmtId="0" fontId="10" fillId="2" borderId="10" xfId="3" applyFont="1" applyFill="1" applyBorder="1" applyAlignment="1" applyProtection="1">
      <alignment horizontal="center" vertical="center"/>
    </xf>
    <xf numFmtId="0" fontId="10" fillId="2" borderId="1" xfId="3" applyFont="1" applyFill="1" applyBorder="1" applyAlignment="1" applyProtection="1">
      <alignment horizontal="center" vertical="center"/>
    </xf>
    <xf numFmtId="0" fontId="10" fillId="2" borderId="1" xfId="3" applyFont="1" applyFill="1" applyBorder="1" applyAlignment="1" applyProtection="1">
      <alignment horizontal="left" vertical="center" wrapText="1"/>
    </xf>
    <xf numFmtId="4" fontId="10" fillId="2" borderId="1" xfId="3" applyNumberFormat="1" applyFont="1" applyFill="1" applyBorder="1" applyAlignment="1" applyProtection="1">
      <alignment horizontal="center" vertical="center"/>
    </xf>
    <xf numFmtId="4" fontId="7" fillId="4" borderId="1" xfId="0" applyNumberFormat="1" applyFont="1" applyFill="1" applyBorder="1" applyAlignment="1">
      <alignment wrapText="1"/>
    </xf>
    <xf numFmtId="0" fontId="7" fillId="2" borderId="0" xfId="0" applyFont="1" applyFill="1"/>
    <xf numFmtId="0" fontId="10" fillId="2" borderId="7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left" vertical="center"/>
    </xf>
    <xf numFmtId="0" fontId="10" fillId="2" borderId="14" xfId="0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horizontal="left" vertical="center"/>
    </xf>
    <xf numFmtId="0" fontId="10" fillId="0" borderId="29" xfId="0" applyFont="1" applyBorder="1"/>
    <xf numFmtId="0" fontId="10" fillId="2" borderId="10" xfId="0" applyFont="1" applyFill="1" applyBorder="1" applyAlignment="1">
      <alignment horizontal="center" vertical="center"/>
    </xf>
    <xf numFmtId="0" fontId="7" fillId="2" borderId="24" xfId="0" applyFont="1" applyFill="1" applyBorder="1" applyAlignment="1">
      <alignment vertical="center"/>
    </xf>
    <xf numFmtId="0" fontId="10" fillId="2" borderId="0" xfId="0" applyFont="1" applyFill="1" applyAlignment="1">
      <alignment horizontal="center"/>
    </xf>
    <xf numFmtId="0" fontId="7" fillId="2" borderId="12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4" fontId="7" fillId="2" borderId="1" xfId="3" applyNumberFormat="1" applyFont="1" applyFill="1" applyBorder="1" applyAlignment="1" applyProtection="1">
      <alignment horizontal="center" vertical="center" wrapText="1"/>
    </xf>
    <xf numFmtId="0" fontId="11" fillId="2" borderId="0" xfId="0" applyFont="1" applyFill="1" applyAlignment="1">
      <alignment horizontal="center"/>
    </xf>
    <xf numFmtId="0" fontId="11" fillId="2" borderId="12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/>
    </xf>
    <xf numFmtId="0" fontId="10" fillId="2" borderId="2" xfId="0" applyFont="1" applyFill="1" applyBorder="1" applyAlignment="1">
      <alignment vertical="center" wrapText="1"/>
    </xf>
    <xf numFmtId="4" fontId="10" fillId="2" borderId="2" xfId="0" applyNumberFormat="1" applyFont="1" applyFill="1" applyBorder="1" applyAlignment="1">
      <alignment horizontal="center" vertical="center" wrapText="1"/>
    </xf>
    <xf numFmtId="4" fontId="10" fillId="2" borderId="2" xfId="0" applyNumberFormat="1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right" wrapText="1"/>
    </xf>
    <xf numFmtId="4" fontId="7" fillId="4" borderId="1" xfId="0" applyNumberFormat="1" applyFont="1" applyFill="1" applyBorder="1" applyAlignment="1">
      <alignment horizontal="right" wrapText="1"/>
    </xf>
    <xf numFmtId="0" fontId="10" fillId="2" borderId="0" xfId="0" applyFont="1" applyFill="1" applyAlignment="1">
      <alignment horizontal="center" vertical="center"/>
    </xf>
    <xf numFmtId="0" fontId="7" fillId="2" borderId="27" xfId="0" applyFont="1" applyFill="1" applyBorder="1" applyAlignment="1">
      <alignment horizontal="center" vertical="center"/>
    </xf>
    <xf numFmtId="4" fontId="7" fillId="2" borderId="23" xfId="3" applyNumberFormat="1" applyFont="1" applyFill="1" applyBorder="1" applyAlignment="1" applyProtection="1">
      <alignment horizontal="center" vertical="center" wrapText="1"/>
    </xf>
    <xf numFmtId="0" fontId="11" fillId="0" borderId="0" xfId="0" applyFont="1"/>
    <xf numFmtId="0" fontId="13" fillId="2" borderId="16" xfId="0" applyFont="1" applyFill="1" applyBorder="1" applyAlignment="1">
      <alignment horizontal="center" vertical="center"/>
    </xf>
    <xf numFmtId="0" fontId="13" fillId="2" borderId="26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left" vertical="center"/>
    </xf>
    <xf numFmtId="4" fontId="13" fillId="6" borderId="26" xfId="0" applyNumberFormat="1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vertical="center"/>
    </xf>
    <xf numFmtId="0" fontId="10" fillId="2" borderId="10" xfId="0" applyFont="1" applyFill="1" applyBorder="1" applyAlignment="1">
      <alignment vertical="center"/>
    </xf>
    <xf numFmtId="0" fontId="7" fillId="5" borderId="10" xfId="0" applyFont="1" applyFill="1" applyBorder="1" applyAlignment="1">
      <alignment horizontal="right" wrapText="1"/>
    </xf>
    <xf numFmtId="4" fontId="7" fillId="5" borderId="13" xfId="0" applyNumberFormat="1" applyFont="1" applyFill="1" applyBorder="1" applyAlignment="1">
      <alignment horizontal="right" wrapText="1"/>
    </xf>
    <xf numFmtId="0" fontId="3" fillId="2" borderId="0" xfId="3" applyFont="1" applyFill="1" applyAlignment="1" applyProtection="1">
      <alignment horizontal="left" vertical="center"/>
    </xf>
    <xf numFmtId="4" fontId="3" fillId="2" borderId="1" xfId="3" applyNumberFormat="1" applyFont="1" applyFill="1" applyBorder="1" applyAlignment="1" applyProtection="1">
      <alignment horizontal="right" vertical="center"/>
    </xf>
    <xf numFmtId="0" fontId="3" fillId="4" borderId="18" xfId="0" applyFont="1" applyFill="1" applyBorder="1" applyAlignment="1">
      <alignment horizontal="right" wrapText="1"/>
    </xf>
    <xf numFmtId="4" fontId="19" fillId="2" borderId="34" xfId="3" applyNumberFormat="1" applyFont="1" applyFill="1" applyBorder="1" applyAlignment="1" applyProtection="1">
      <alignment horizontal="right" vertical="center"/>
    </xf>
    <xf numFmtId="4" fontId="19" fillId="2" borderId="10" xfId="3" applyNumberFormat="1" applyFont="1" applyFill="1" applyBorder="1" applyAlignment="1" applyProtection="1">
      <alignment horizontal="right" vertical="center"/>
    </xf>
    <xf numFmtId="4" fontId="20" fillId="2" borderId="10" xfId="3" applyNumberFormat="1" applyFont="1" applyFill="1" applyBorder="1" applyAlignment="1" applyProtection="1">
      <alignment horizontal="right" vertical="center"/>
    </xf>
    <xf numFmtId="4" fontId="20" fillId="2" borderId="17" xfId="3" applyNumberFormat="1" applyFont="1" applyFill="1" applyBorder="1" applyAlignment="1" applyProtection="1">
      <alignment horizontal="right" vertical="center"/>
    </xf>
    <xf numFmtId="0" fontId="3" fillId="2" borderId="10" xfId="3" applyFont="1" applyFill="1" applyBorder="1" applyAlignment="1" applyProtection="1">
      <alignment horizontal="center" vertical="center"/>
    </xf>
    <xf numFmtId="0" fontId="3" fillId="2" borderId="10" xfId="3" applyFont="1" applyFill="1" applyBorder="1" applyAlignment="1" applyProtection="1">
      <alignment horizontal="left" vertical="center"/>
    </xf>
    <xf numFmtId="0" fontId="3" fillId="4" borderId="10" xfId="0" applyFont="1" applyFill="1" applyBorder="1" applyAlignment="1">
      <alignment horizontal="right" wrapText="1"/>
    </xf>
    <xf numFmtId="0" fontId="3" fillId="2" borderId="0" xfId="3" applyFont="1" applyFill="1" applyAlignment="1" applyProtection="1">
      <alignment horizontal="center" vertical="center"/>
    </xf>
    <xf numFmtId="0" fontId="3" fillId="2" borderId="1" xfId="3" applyFont="1" applyFill="1" applyBorder="1" applyAlignment="1" applyProtection="1">
      <alignment horizontal="left" vertical="center" wrapText="1"/>
    </xf>
    <xf numFmtId="0" fontId="7" fillId="2" borderId="1" xfId="3" applyFont="1" applyFill="1" applyBorder="1" applyAlignment="1" applyProtection="1">
      <alignment horizontal="left" vertical="center"/>
    </xf>
    <xf numFmtId="0" fontId="7" fillId="4" borderId="18" xfId="0" applyFont="1" applyFill="1" applyBorder="1" applyAlignment="1">
      <alignment horizontal="right" wrapText="1"/>
    </xf>
    <xf numFmtId="0" fontId="7" fillId="4" borderId="10" xfId="0" applyFont="1" applyFill="1" applyBorder="1" applyAlignment="1">
      <alignment horizontal="right" wrapText="1"/>
    </xf>
    <xf numFmtId="0" fontId="14" fillId="2" borderId="0" xfId="0" applyFont="1" applyFill="1" applyAlignment="1">
      <alignment horizontal="left" vertical="center"/>
    </xf>
    <xf numFmtId="0" fontId="0" fillId="2" borderId="23" xfId="0" applyFill="1" applyBorder="1"/>
    <xf numFmtId="4" fontId="21" fillId="0" borderId="3" xfId="0" applyNumberFormat="1" applyFont="1" applyBorder="1" applyAlignment="1">
      <alignment horizontal="center" vertical="center"/>
    </xf>
    <xf numFmtId="4" fontId="21" fillId="0" borderId="6" xfId="0" applyNumberFormat="1" applyFont="1" applyBorder="1" applyAlignment="1">
      <alignment horizontal="center" vertical="center"/>
    </xf>
    <xf numFmtId="0" fontId="0" fillId="2" borderId="13" xfId="0" applyFill="1" applyBorder="1"/>
    <xf numFmtId="0" fontId="0" fillId="0" borderId="13" xfId="0" applyBorder="1"/>
    <xf numFmtId="0" fontId="12" fillId="2" borderId="0" xfId="3" applyFont="1" applyFill="1" applyAlignment="1" applyProtection="1">
      <alignment horizontal="center" vertical="center"/>
    </xf>
  </cellXfs>
  <cellStyles count="6">
    <cellStyle name="Naslov 4" xfId="3" builtinId="19" customBuiltin="1"/>
    <cellStyle name="Normal 2" xfId="4" xr:uid="{00000000-0005-0000-0000-000001000000}"/>
    <cellStyle name="Normalno" xfId="0" builtinId="0" customBuiltin="1"/>
    <cellStyle name="Normalno 2" xfId="5" xr:uid="{00000000-0005-0000-0000-000003000000}"/>
    <cellStyle name="Postotak" xfId="2" builtinId="5" customBuiltin="1"/>
    <cellStyle name="Zarez" xfId="1" builtinId="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3"/>
  <sheetViews>
    <sheetView tabSelected="1" zoomScale="85" zoomScaleNormal="85" workbookViewId="0">
      <selection activeCell="G11" sqref="G11"/>
    </sheetView>
  </sheetViews>
  <sheetFormatPr defaultColWidth="8.85546875" defaultRowHeight="15.75" x14ac:dyDescent="0.25"/>
  <cols>
    <col min="1" max="1" width="7" style="14" customWidth="1"/>
    <col min="2" max="2" width="47.7109375" style="14" customWidth="1"/>
    <col min="3" max="3" width="17.140625" style="14" customWidth="1"/>
    <col min="4" max="4" width="15.5703125" style="14" customWidth="1"/>
    <col min="5" max="5" width="25.7109375" style="15" customWidth="1"/>
    <col min="6" max="6" width="24.42578125" style="16" customWidth="1"/>
    <col min="7" max="7" width="22.85546875" style="17" customWidth="1"/>
    <col min="8" max="9" width="8.85546875" style="18" customWidth="1"/>
    <col min="10" max="10" width="13.28515625" style="18" bestFit="1" customWidth="1"/>
    <col min="11" max="11" width="8.85546875" style="18" customWidth="1"/>
    <col min="12" max="16384" width="8.85546875" style="18"/>
  </cols>
  <sheetData>
    <row r="1" spans="1:10" s="19" customFormat="1" x14ac:dyDescent="0.25">
      <c r="A1" s="14"/>
      <c r="B1" s="15" t="s">
        <v>0</v>
      </c>
      <c r="C1" s="16"/>
      <c r="D1" s="14"/>
      <c r="E1" s="15"/>
      <c r="F1" s="16"/>
      <c r="G1" s="17"/>
      <c r="H1" s="18"/>
      <c r="I1" s="18"/>
      <c r="J1" s="18"/>
    </row>
    <row r="2" spans="1:10" s="19" customFormat="1" x14ac:dyDescent="0.25">
      <c r="A2" s="14"/>
      <c r="B2" s="15" t="s">
        <v>1</v>
      </c>
      <c r="C2" s="16"/>
      <c r="D2" s="14"/>
      <c r="E2" s="15"/>
      <c r="F2" s="16"/>
      <c r="G2" s="17"/>
      <c r="H2" s="18"/>
      <c r="I2" s="18"/>
      <c r="J2" s="18"/>
    </row>
    <row r="3" spans="1:10" s="19" customFormat="1" x14ac:dyDescent="0.25">
      <c r="A3" s="14"/>
      <c r="B3" s="15" t="s">
        <v>2</v>
      </c>
      <c r="C3" s="16"/>
      <c r="D3" s="14"/>
      <c r="E3" s="15"/>
      <c r="F3" s="16"/>
      <c r="G3" s="17"/>
      <c r="H3" s="18"/>
      <c r="I3" s="18"/>
      <c r="J3" s="18"/>
    </row>
    <row r="4" spans="1:10" s="19" customFormat="1" x14ac:dyDescent="0.25">
      <c r="A4" s="14"/>
      <c r="B4" s="15"/>
      <c r="C4" s="16"/>
      <c r="D4" s="14"/>
      <c r="E4" s="15"/>
      <c r="F4" s="16"/>
      <c r="G4" s="17"/>
      <c r="H4" s="18"/>
      <c r="I4" s="18"/>
      <c r="J4" s="18"/>
    </row>
    <row r="5" spans="1:10" s="14" customFormat="1" ht="27" customHeight="1" x14ac:dyDescent="0.25">
      <c r="B5" s="181" t="s">
        <v>3</v>
      </c>
      <c r="C5" s="181"/>
      <c r="G5" s="17"/>
    </row>
    <row r="6" spans="1:10" s="14" customFormat="1" x14ac:dyDescent="0.25">
      <c r="A6" s="20"/>
      <c r="B6" s="20"/>
      <c r="C6" s="20"/>
      <c r="D6" s="20"/>
      <c r="E6" s="20"/>
      <c r="F6" s="21"/>
      <c r="G6" s="22"/>
    </row>
    <row r="7" spans="1:10" s="19" customFormat="1" ht="50.25" customHeight="1" x14ac:dyDescent="0.25">
      <c r="A7" s="23" t="s">
        <v>4</v>
      </c>
      <c r="B7" s="23" t="s">
        <v>5</v>
      </c>
      <c r="C7" s="23" t="s">
        <v>6</v>
      </c>
      <c r="D7" s="23" t="s">
        <v>7</v>
      </c>
      <c r="E7" s="24" t="s">
        <v>8</v>
      </c>
      <c r="F7" s="25" t="s">
        <v>233</v>
      </c>
      <c r="G7" s="25" t="s">
        <v>9</v>
      </c>
    </row>
    <row r="8" spans="1:10" s="28" customFormat="1" ht="13.15" customHeight="1" x14ac:dyDescent="0.25">
      <c r="A8" s="26">
        <v>1</v>
      </c>
      <c r="B8" s="26">
        <v>1</v>
      </c>
      <c r="C8" s="26">
        <v>2</v>
      </c>
      <c r="D8" s="26">
        <v>3</v>
      </c>
      <c r="E8" s="27">
        <v>4</v>
      </c>
      <c r="F8" s="26">
        <v>5</v>
      </c>
      <c r="G8" s="26">
        <v>6</v>
      </c>
    </row>
    <row r="9" spans="1:10" s="28" customFormat="1" ht="13.15" customHeight="1" x14ac:dyDescent="0.25">
      <c r="A9" s="24" t="s">
        <v>10</v>
      </c>
      <c r="B9" s="29"/>
      <c r="C9" s="24"/>
      <c r="D9" s="24"/>
      <c r="E9" s="30" t="s">
        <v>11</v>
      </c>
      <c r="F9" s="31"/>
      <c r="G9" s="31"/>
    </row>
    <row r="10" spans="1:10" s="28" customFormat="1" ht="13.15" customHeight="1" x14ac:dyDescent="0.25">
      <c r="A10" s="24" t="s">
        <v>12</v>
      </c>
      <c r="B10" s="29"/>
      <c r="C10" s="24"/>
      <c r="D10" s="24"/>
      <c r="E10" s="32" t="s">
        <v>13</v>
      </c>
      <c r="F10" s="31"/>
      <c r="G10" s="31"/>
    </row>
    <row r="11" spans="1:10" s="19" customFormat="1" ht="31.5" x14ac:dyDescent="0.25">
      <c r="A11" s="33" t="s">
        <v>10</v>
      </c>
      <c r="B11" s="34" t="s">
        <v>14</v>
      </c>
      <c r="C11" s="35">
        <f>4139178.87+12651.42+12686.54+37223.83+206617.02</f>
        <v>4408357.68</v>
      </c>
      <c r="D11" s="35">
        <v>0</v>
      </c>
      <c r="E11" s="36"/>
      <c r="F11" s="37">
        <f>+C11</f>
        <v>4408357.68</v>
      </c>
      <c r="G11" s="1"/>
      <c r="J11" s="39"/>
    </row>
    <row r="12" spans="1:10" s="28" customFormat="1" ht="31.5" x14ac:dyDescent="0.25">
      <c r="A12" s="33" t="s">
        <v>15</v>
      </c>
      <c r="B12" s="34" t="s">
        <v>16</v>
      </c>
      <c r="C12" s="35">
        <v>49191.3</v>
      </c>
      <c r="D12" s="35">
        <v>13500</v>
      </c>
      <c r="E12" s="36"/>
      <c r="F12" s="37">
        <f>SUM(C12+D12)</f>
        <v>62691.3</v>
      </c>
      <c r="G12" s="1"/>
      <c r="J12" s="39"/>
    </row>
    <row r="13" spans="1:10" s="28" customFormat="1" ht="31.5" x14ac:dyDescent="0.25">
      <c r="A13" s="33" t="s">
        <v>17</v>
      </c>
      <c r="B13" s="34" t="s">
        <v>18</v>
      </c>
      <c r="C13" s="35">
        <v>80540.210000000006</v>
      </c>
      <c r="D13" s="35">
        <v>0</v>
      </c>
      <c r="E13" s="36"/>
      <c r="F13" s="37">
        <f>+C13</f>
        <v>80540.210000000006</v>
      </c>
      <c r="G13" s="1"/>
      <c r="J13" s="39"/>
    </row>
    <row r="14" spans="1:10" s="28" customFormat="1" ht="31.5" x14ac:dyDescent="0.25">
      <c r="A14" s="33" t="s">
        <v>19</v>
      </c>
      <c r="B14" s="34" t="s">
        <v>20</v>
      </c>
      <c r="C14" s="35">
        <f>21925.12+12524.02</f>
        <v>34449.14</v>
      </c>
      <c r="D14" s="35">
        <v>0</v>
      </c>
      <c r="E14" s="36"/>
      <c r="F14" s="37">
        <f>+C14</f>
        <v>34449.14</v>
      </c>
      <c r="G14" s="1"/>
      <c r="J14" s="39"/>
    </row>
    <row r="15" spans="1:10" s="28" customFormat="1" x14ac:dyDescent="0.25">
      <c r="A15" s="33" t="s">
        <v>21</v>
      </c>
      <c r="B15" s="34" t="s">
        <v>22</v>
      </c>
      <c r="C15" s="35">
        <v>4078.41</v>
      </c>
      <c r="D15" s="35">
        <v>0</v>
      </c>
      <c r="E15" s="36"/>
      <c r="F15" s="37">
        <f>+C15</f>
        <v>4078.41</v>
      </c>
      <c r="G15" s="1"/>
      <c r="J15" s="39"/>
    </row>
    <row r="16" spans="1:10" s="28" customFormat="1" x14ac:dyDescent="0.25">
      <c r="A16" s="33" t="s">
        <v>23</v>
      </c>
      <c r="B16" s="34" t="s">
        <v>24</v>
      </c>
      <c r="C16" s="35">
        <v>12198.73</v>
      </c>
      <c r="D16" s="35">
        <v>0</v>
      </c>
      <c r="E16" s="36"/>
      <c r="F16" s="37">
        <f>+C16</f>
        <v>12198.73</v>
      </c>
      <c r="G16" s="1"/>
      <c r="J16" s="39"/>
    </row>
    <row r="17" spans="1:10" s="28" customFormat="1" ht="31.5" x14ac:dyDescent="0.25">
      <c r="A17" s="33" t="s">
        <v>25</v>
      </c>
      <c r="B17" s="34" t="s">
        <v>26</v>
      </c>
      <c r="C17" s="35">
        <v>586886.68999999994</v>
      </c>
      <c r="D17" s="35">
        <v>7000</v>
      </c>
      <c r="E17" s="36"/>
      <c r="F17" s="37">
        <f>SUM(C17+D17)</f>
        <v>593886.68999999994</v>
      </c>
      <c r="G17" s="1"/>
      <c r="J17" s="39"/>
    </row>
    <row r="18" spans="1:10" s="28" customFormat="1" ht="31.5" x14ac:dyDescent="0.25">
      <c r="A18" s="33" t="s">
        <v>27</v>
      </c>
      <c r="B18" s="34" t="s">
        <v>28</v>
      </c>
      <c r="C18" s="35">
        <v>28567.83</v>
      </c>
      <c r="D18" s="35">
        <v>0</v>
      </c>
      <c r="E18" s="36"/>
      <c r="F18" s="37">
        <f t="shared" ref="F18:F48" si="0">+C18</f>
        <v>28567.83</v>
      </c>
      <c r="G18" s="1"/>
      <c r="J18" s="39"/>
    </row>
    <row r="19" spans="1:10" s="28" customFormat="1" x14ac:dyDescent="0.25">
      <c r="A19" s="33" t="s">
        <v>29</v>
      </c>
      <c r="B19" s="34" t="s">
        <v>30</v>
      </c>
      <c r="C19" s="35">
        <v>167579.43</v>
      </c>
      <c r="D19" s="35">
        <v>0</v>
      </c>
      <c r="E19" s="36"/>
      <c r="F19" s="37">
        <f t="shared" si="0"/>
        <v>167579.43</v>
      </c>
      <c r="G19" s="1"/>
      <c r="J19" s="39"/>
    </row>
    <row r="20" spans="1:10" s="28" customFormat="1" x14ac:dyDescent="0.25">
      <c r="A20" s="33" t="s">
        <v>31</v>
      </c>
      <c r="B20" s="34" t="s">
        <v>32</v>
      </c>
      <c r="C20" s="35">
        <v>16734.560000000001</v>
      </c>
      <c r="D20" s="35">
        <v>0</v>
      </c>
      <c r="E20" s="36"/>
      <c r="F20" s="37">
        <f t="shared" si="0"/>
        <v>16734.560000000001</v>
      </c>
      <c r="G20" s="1"/>
      <c r="J20" s="39"/>
    </row>
    <row r="21" spans="1:10" s="28" customFormat="1" x14ac:dyDescent="0.25">
      <c r="A21" s="33" t="s">
        <v>33</v>
      </c>
      <c r="B21" s="34" t="s">
        <v>34</v>
      </c>
      <c r="C21" s="35">
        <v>23486.11</v>
      </c>
      <c r="D21" s="35">
        <v>0</v>
      </c>
      <c r="E21" s="36"/>
      <c r="F21" s="37">
        <f t="shared" si="0"/>
        <v>23486.11</v>
      </c>
      <c r="G21" s="1"/>
      <c r="J21" s="39"/>
    </row>
    <row r="22" spans="1:10" s="28" customFormat="1" x14ac:dyDescent="0.25">
      <c r="A22" s="33" t="s">
        <v>35</v>
      </c>
      <c r="B22" s="34" t="s">
        <v>36</v>
      </c>
      <c r="C22" s="35">
        <v>42205.85</v>
      </c>
      <c r="D22" s="35">
        <v>0</v>
      </c>
      <c r="E22" s="36"/>
      <c r="F22" s="37">
        <f t="shared" si="0"/>
        <v>42205.85</v>
      </c>
      <c r="G22" s="1"/>
      <c r="J22" s="39"/>
    </row>
    <row r="23" spans="1:10" s="28" customFormat="1" x14ac:dyDescent="0.25">
      <c r="A23" s="33" t="s">
        <v>37</v>
      </c>
      <c r="B23" s="34" t="s">
        <v>38</v>
      </c>
      <c r="C23" s="35">
        <v>212662.44</v>
      </c>
      <c r="D23" s="35">
        <v>0</v>
      </c>
      <c r="E23" s="36"/>
      <c r="F23" s="37">
        <f t="shared" si="0"/>
        <v>212662.44</v>
      </c>
      <c r="G23" s="1"/>
      <c r="J23" s="39"/>
    </row>
    <row r="24" spans="1:10" s="28" customFormat="1" x14ac:dyDescent="0.25">
      <c r="A24" s="33" t="s">
        <v>39</v>
      </c>
      <c r="B24" s="34" t="s">
        <v>40</v>
      </c>
      <c r="C24" s="35">
        <v>13052.37</v>
      </c>
      <c r="D24" s="35">
        <v>0</v>
      </c>
      <c r="E24" s="36"/>
      <c r="F24" s="37">
        <f t="shared" si="0"/>
        <v>13052.37</v>
      </c>
      <c r="G24" s="1"/>
      <c r="J24" s="39"/>
    </row>
    <row r="25" spans="1:10" s="28" customFormat="1" x14ac:dyDescent="0.25">
      <c r="A25" s="33" t="s">
        <v>41</v>
      </c>
      <c r="B25" s="34" t="s">
        <v>42</v>
      </c>
      <c r="C25" s="35">
        <v>6385.24</v>
      </c>
      <c r="D25" s="35">
        <v>0</v>
      </c>
      <c r="E25" s="36"/>
      <c r="F25" s="37">
        <f t="shared" si="0"/>
        <v>6385.24</v>
      </c>
      <c r="G25" s="1"/>
      <c r="J25" s="39"/>
    </row>
    <row r="26" spans="1:10" s="28" customFormat="1" x14ac:dyDescent="0.25">
      <c r="A26" s="33" t="s">
        <v>43</v>
      </c>
      <c r="B26" s="34" t="s">
        <v>44</v>
      </c>
      <c r="C26" s="35">
        <v>11096.97</v>
      </c>
      <c r="D26" s="35">
        <v>0</v>
      </c>
      <c r="E26" s="36"/>
      <c r="F26" s="37">
        <f t="shared" si="0"/>
        <v>11096.97</v>
      </c>
      <c r="G26" s="1"/>
      <c r="J26" s="39"/>
    </row>
    <row r="27" spans="1:10" s="28" customFormat="1" ht="31.5" x14ac:dyDescent="0.25">
      <c r="A27" s="33" t="s">
        <v>45</v>
      </c>
      <c r="B27" s="34" t="s">
        <v>219</v>
      </c>
      <c r="C27" s="35">
        <v>202331.82</v>
      </c>
      <c r="D27" s="35">
        <v>0</v>
      </c>
      <c r="E27" s="36"/>
      <c r="F27" s="37">
        <f t="shared" si="0"/>
        <v>202331.82</v>
      </c>
      <c r="G27" s="1"/>
      <c r="J27" s="39"/>
    </row>
    <row r="28" spans="1:10" s="28" customFormat="1" ht="31.5" x14ac:dyDescent="0.25">
      <c r="A28" s="33" t="s">
        <v>47</v>
      </c>
      <c r="B28" s="34" t="s">
        <v>48</v>
      </c>
      <c r="C28" s="35">
        <v>1234102.23</v>
      </c>
      <c r="D28" s="35">
        <v>0</v>
      </c>
      <c r="E28" s="36"/>
      <c r="F28" s="37">
        <f t="shared" si="0"/>
        <v>1234102.23</v>
      </c>
      <c r="G28" s="1"/>
      <c r="J28" s="39"/>
    </row>
    <row r="29" spans="1:10" s="28" customFormat="1" x14ac:dyDescent="0.25">
      <c r="A29" s="33" t="s">
        <v>49</v>
      </c>
      <c r="B29" s="34" t="s">
        <v>50</v>
      </c>
      <c r="C29" s="35">
        <v>17156.72</v>
      </c>
      <c r="D29" s="35">
        <v>0</v>
      </c>
      <c r="E29" s="36"/>
      <c r="F29" s="37">
        <f t="shared" si="0"/>
        <v>17156.72</v>
      </c>
      <c r="G29" s="1"/>
      <c r="J29" s="39"/>
    </row>
    <row r="30" spans="1:10" s="28" customFormat="1" ht="31.5" x14ac:dyDescent="0.25">
      <c r="A30" s="33" t="s">
        <v>51</v>
      </c>
      <c r="B30" s="34" t="s">
        <v>52</v>
      </c>
      <c r="C30" s="35">
        <v>8910.8799999999992</v>
      </c>
      <c r="D30" s="35">
        <v>0</v>
      </c>
      <c r="E30" s="36"/>
      <c r="F30" s="37">
        <f t="shared" si="0"/>
        <v>8910.8799999999992</v>
      </c>
      <c r="G30" s="1"/>
      <c r="J30" s="39"/>
    </row>
    <row r="31" spans="1:10" s="28" customFormat="1" ht="31.5" x14ac:dyDescent="0.25">
      <c r="A31" s="33" t="s">
        <v>53</v>
      </c>
      <c r="B31" s="34" t="s">
        <v>216</v>
      </c>
      <c r="C31" s="35">
        <f>39647.48+21235.65</f>
        <v>60883.130000000005</v>
      </c>
      <c r="D31" s="35">
        <v>0</v>
      </c>
      <c r="E31" s="36"/>
      <c r="F31" s="37">
        <f t="shared" si="0"/>
        <v>60883.130000000005</v>
      </c>
      <c r="G31" s="1"/>
      <c r="J31" s="39"/>
    </row>
    <row r="32" spans="1:10" s="28" customFormat="1" x14ac:dyDescent="0.25">
      <c r="A32" s="33" t="s">
        <v>54</v>
      </c>
      <c r="B32" s="34" t="s">
        <v>55</v>
      </c>
      <c r="C32" s="35">
        <v>12037.98</v>
      </c>
      <c r="D32" s="35">
        <v>0</v>
      </c>
      <c r="E32" s="36"/>
      <c r="F32" s="37">
        <f t="shared" si="0"/>
        <v>12037.98</v>
      </c>
      <c r="G32" s="1"/>
      <c r="J32" s="39"/>
    </row>
    <row r="33" spans="1:10" s="28" customFormat="1" x14ac:dyDescent="0.25">
      <c r="A33" s="33" t="s">
        <v>56</v>
      </c>
      <c r="B33" s="34" t="s">
        <v>57</v>
      </c>
      <c r="C33" s="35">
        <v>10888.61</v>
      </c>
      <c r="D33" s="35">
        <v>0</v>
      </c>
      <c r="E33" s="36"/>
      <c r="F33" s="37">
        <f t="shared" si="0"/>
        <v>10888.61</v>
      </c>
      <c r="G33" s="1"/>
      <c r="J33" s="39"/>
    </row>
    <row r="34" spans="1:10" s="28" customFormat="1" ht="31.5" x14ac:dyDescent="0.25">
      <c r="A34" s="33" t="s">
        <v>58</v>
      </c>
      <c r="B34" s="34" t="s">
        <v>241</v>
      </c>
      <c r="C34" s="35">
        <v>10554.26</v>
      </c>
      <c r="D34" s="35">
        <v>0</v>
      </c>
      <c r="E34" s="36"/>
      <c r="F34" s="37">
        <f t="shared" si="0"/>
        <v>10554.26</v>
      </c>
      <c r="G34" s="1"/>
      <c r="J34" s="39"/>
    </row>
    <row r="35" spans="1:10" s="28" customFormat="1" x14ac:dyDescent="0.25">
      <c r="A35" s="33" t="s">
        <v>59</v>
      </c>
      <c r="B35" s="34" t="s">
        <v>60</v>
      </c>
      <c r="C35" s="35">
        <v>14958.62</v>
      </c>
      <c r="D35" s="35">
        <v>0</v>
      </c>
      <c r="E35" s="36"/>
      <c r="F35" s="37">
        <f t="shared" si="0"/>
        <v>14958.62</v>
      </c>
      <c r="G35" s="1"/>
      <c r="J35" s="39"/>
    </row>
    <row r="36" spans="1:10" s="28" customFormat="1" x14ac:dyDescent="0.25">
      <c r="A36" s="33" t="s">
        <v>61</v>
      </c>
      <c r="B36" s="34" t="s">
        <v>62</v>
      </c>
      <c r="C36" s="35">
        <v>10664.19</v>
      </c>
      <c r="D36" s="35">
        <v>0</v>
      </c>
      <c r="E36" s="36"/>
      <c r="F36" s="37">
        <f t="shared" si="0"/>
        <v>10664.19</v>
      </c>
      <c r="G36" s="1"/>
      <c r="J36" s="39"/>
    </row>
    <row r="37" spans="1:10" s="28" customFormat="1" x14ac:dyDescent="0.25">
      <c r="A37" s="33" t="s">
        <v>63</v>
      </c>
      <c r="B37" s="34" t="s">
        <v>64</v>
      </c>
      <c r="C37" s="35">
        <v>2259.61</v>
      </c>
      <c r="D37" s="35">
        <v>0</v>
      </c>
      <c r="E37" s="36"/>
      <c r="F37" s="37">
        <f t="shared" si="0"/>
        <v>2259.61</v>
      </c>
      <c r="G37" s="1"/>
      <c r="J37" s="39"/>
    </row>
    <row r="38" spans="1:10" s="28" customFormat="1" x14ac:dyDescent="0.25">
      <c r="A38" s="33" t="s">
        <v>65</v>
      </c>
      <c r="B38" s="34" t="s">
        <v>66</v>
      </c>
      <c r="C38" s="35">
        <v>9571.8700000000008</v>
      </c>
      <c r="D38" s="35">
        <v>0</v>
      </c>
      <c r="E38" s="36"/>
      <c r="F38" s="37">
        <f t="shared" si="0"/>
        <v>9571.8700000000008</v>
      </c>
      <c r="G38" s="1"/>
      <c r="J38" s="39"/>
    </row>
    <row r="39" spans="1:10" s="28" customFormat="1" ht="31.5" x14ac:dyDescent="0.25">
      <c r="A39" s="33" t="s">
        <v>67</v>
      </c>
      <c r="B39" s="34" t="s">
        <v>68</v>
      </c>
      <c r="C39" s="35">
        <v>15830.33</v>
      </c>
      <c r="D39" s="35">
        <v>0</v>
      </c>
      <c r="E39" s="36"/>
      <c r="F39" s="37">
        <f t="shared" si="0"/>
        <v>15830.33</v>
      </c>
      <c r="G39" s="1"/>
      <c r="J39" s="39"/>
    </row>
    <row r="40" spans="1:10" s="28" customFormat="1" x14ac:dyDescent="0.25">
      <c r="A40" s="33" t="s">
        <v>69</v>
      </c>
      <c r="B40" s="34" t="s">
        <v>70</v>
      </c>
      <c r="C40" s="35">
        <v>8262.01</v>
      </c>
      <c r="D40" s="35">
        <v>0</v>
      </c>
      <c r="E40" s="36"/>
      <c r="F40" s="37">
        <f t="shared" si="0"/>
        <v>8262.01</v>
      </c>
      <c r="G40" s="1"/>
      <c r="J40" s="39"/>
    </row>
    <row r="41" spans="1:10" s="28" customFormat="1" x14ac:dyDescent="0.25">
      <c r="A41" s="33" t="s">
        <v>71</v>
      </c>
      <c r="B41" s="34" t="s">
        <v>72</v>
      </c>
      <c r="C41" s="35">
        <v>60701.48</v>
      </c>
      <c r="D41" s="35">
        <v>0</v>
      </c>
      <c r="E41" s="36"/>
      <c r="F41" s="37">
        <f t="shared" si="0"/>
        <v>60701.48</v>
      </c>
      <c r="G41" s="1"/>
      <c r="J41" s="39"/>
    </row>
    <row r="42" spans="1:10" s="28" customFormat="1" x14ac:dyDescent="0.25">
      <c r="A42" s="33" t="s">
        <v>73</v>
      </c>
      <c r="B42" s="34" t="s">
        <v>74</v>
      </c>
      <c r="C42" s="35">
        <v>22241.02</v>
      </c>
      <c r="D42" s="35">
        <v>0</v>
      </c>
      <c r="E42" s="36"/>
      <c r="F42" s="37">
        <f t="shared" si="0"/>
        <v>22241.02</v>
      </c>
      <c r="G42" s="1"/>
      <c r="J42" s="39"/>
    </row>
    <row r="43" spans="1:10" s="28" customFormat="1" x14ac:dyDescent="0.25">
      <c r="A43" s="33" t="s">
        <v>75</v>
      </c>
      <c r="B43" s="34" t="s">
        <v>76</v>
      </c>
      <c r="C43" s="35">
        <v>20130.259999999998</v>
      </c>
      <c r="D43" s="35">
        <v>0</v>
      </c>
      <c r="E43" s="36"/>
      <c r="F43" s="37">
        <f t="shared" si="0"/>
        <v>20130.259999999998</v>
      </c>
      <c r="G43" s="1"/>
      <c r="J43" s="39"/>
    </row>
    <row r="44" spans="1:10" s="28" customFormat="1" x14ac:dyDescent="0.25">
      <c r="A44" s="33" t="s">
        <v>77</v>
      </c>
      <c r="B44" s="34" t="s">
        <v>78</v>
      </c>
      <c r="C44" s="35">
        <v>12826.86</v>
      </c>
      <c r="D44" s="35">
        <v>0</v>
      </c>
      <c r="E44" s="36"/>
      <c r="F44" s="37">
        <f t="shared" si="0"/>
        <v>12826.86</v>
      </c>
      <c r="G44" s="1"/>
      <c r="J44" s="39"/>
    </row>
    <row r="45" spans="1:10" s="28" customFormat="1" x14ac:dyDescent="0.25">
      <c r="A45" s="33" t="s">
        <v>79</v>
      </c>
      <c r="B45" s="34" t="s">
        <v>80</v>
      </c>
      <c r="C45" s="35">
        <v>10367.44</v>
      </c>
      <c r="D45" s="35">
        <v>0</v>
      </c>
      <c r="E45" s="40"/>
      <c r="F45" s="37">
        <f t="shared" si="0"/>
        <v>10367.44</v>
      </c>
      <c r="G45" s="1"/>
      <c r="J45" s="39"/>
    </row>
    <row r="46" spans="1:10" s="28" customFormat="1" x14ac:dyDescent="0.25">
      <c r="A46" s="33" t="s">
        <v>81</v>
      </c>
      <c r="B46" s="34" t="s">
        <v>82</v>
      </c>
      <c r="C46" s="35">
        <v>14235.82</v>
      </c>
      <c r="D46" s="35">
        <v>0</v>
      </c>
      <c r="E46" s="36"/>
      <c r="F46" s="37">
        <f t="shared" si="0"/>
        <v>14235.82</v>
      </c>
      <c r="G46" s="1"/>
      <c r="J46" s="39"/>
    </row>
    <row r="47" spans="1:10" s="28" customFormat="1" x14ac:dyDescent="0.25">
      <c r="A47" s="33" t="s">
        <v>83</v>
      </c>
      <c r="B47" s="34" t="s">
        <v>84</v>
      </c>
      <c r="C47" s="35">
        <v>14482.78</v>
      </c>
      <c r="D47" s="35">
        <v>0</v>
      </c>
      <c r="E47" s="36"/>
      <c r="F47" s="37">
        <f t="shared" si="0"/>
        <v>14482.78</v>
      </c>
      <c r="G47" s="1"/>
      <c r="J47" s="39"/>
    </row>
    <row r="48" spans="1:10" s="28" customFormat="1" ht="31.5" x14ac:dyDescent="0.25">
      <c r="A48" s="33" t="s">
        <v>85</v>
      </c>
      <c r="B48" s="34" t="s">
        <v>86</v>
      </c>
      <c r="C48" s="35">
        <v>64783.63</v>
      </c>
      <c r="D48" s="35">
        <v>0</v>
      </c>
      <c r="E48" s="36"/>
      <c r="F48" s="37">
        <f t="shared" si="0"/>
        <v>64783.63</v>
      </c>
      <c r="G48" s="1"/>
      <c r="J48" s="39"/>
    </row>
    <row r="49" spans="1:10" s="28" customFormat="1" x14ac:dyDescent="0.25">
      <c r="A49" s="33" t="s">
        <v>87</v>
      </c>
      <c r="B49" s="34" t="s">
        <v>88</v>
      </c>
      <c r="C49" s="35">
        <v>522035.08</v>
      </c>
      <c r="D49" s="35">
        <v>102720.81</v>
      </c>
      <c r="E49" s="36"/>
      <c r="F49" s="37">
        <f>SUM(C49+D49)</f>
        <v>624755.89</v>
      </c>
      <c r="G49" s="1"/>
      <c r="J49" s="39"/>
    </row>
    <row r="50" spans="1:10" s="28" customFormat="1" x14ac:dyDescent="0.25">
      <c r="A50" s="33" t="s">
        <v>89</v>
      </c>
      <c r="B50" s="34" t="s">
        <v>90</v>
      </c>
      <c r="C50" s="35">
        <f>1791125.32</f>
        <v>1791125.32</v>
      </c>
      <c r="D50" s="35">
        <v>89556.85</v>
      </c>
      <c r="E50" s="36"/>
      <c r="F50" s="37">
        <f>SUM(C50+D50)</f>
        <v>1880682.1700000002</v>
      </c>
      <c r="G50" s="1"/>
      <c r="J50" s="39"/>
    </row>
    <row r="51" spans="1:10" s="28" customFormat="1" x14ac:dyDescent="0.25">
      <c r="A51" s="33" t="s">
        <v>91</v>
      </c>
      <c r="B51" s="34" t="s">
        <v>92</v>
      </c>
      <c r="C51" s="35">
        <v>3653.03</v>
      </c>
      <c r="D51" s="35">
        <v>0</v>
      </c>
      <c r="E51" s="36"/>
      <c r="F51" s="37">
        <f t="shared" ref="F51:F60" si="1">+C51</f>
        <v>3653.03</v>
      </c>
      <c r="G51" s="1"/>
      <c r="J51" s="39"/>
    </row>
    <row r="52" spans="1:10" s="28" customFormat="1" x14ac:dyDescent="0.25">
      <c r="A52" s="33" t="s">
        <v>93</v>
      </c>
      <c r="B52" s="34" t="s">
        <v>94</v>
      </c>
      <c r="C52" s="35">
        <v>11739.27</v>
      </c>
      <c r="D52" s="35">
        <v>0</v>
      </c>
      <c r="E52" s="36"/>
      <c r="F52" s="37">
        <f t="shared" si="1"/>
        <v>11739.27</v>
      </c>
      <c r="G52" s="1"/>
      <c r="J52" s="39"/>
    </row>
    <row r="53" spans="1:10" s="28" customFormat="1" x14ac:dyDescent="0.25">
      <c r="A53" s="33" t="s">
        <v>95</v>
      </c>
      <c r="B53" s="34" t="s">
        <v>96</v>
      </c>
      <c r="C53" s="35">
        <v>4766.1899999999996</v>
      </c>
      <c r="D53" s="35">
        <v>0</v>
      </c>
      <c r="E53" s="36"/>
      <c r="F53" s="37">
        <f t="shared" si="1"/>
        <v>4766.1899999999996</v>
      </c>
      <c r="G53" s="1"/>
      <c r="J53" s="39"/>
    </row>
    <row r="54" spans="1:10" s="28" customFormat="1" x14ac:dyDescent="0.25">
      <c r="A54" s="33" t="s">
        <v>97</v>
      </c>
      <c r="B54" s="34" t="s">
        <v>98</v>
      </c>
      <c r="C54" s="35">
        <v>1862.1</v>
      </c>
      <c r="D54" s="35">
        <v>0</v>
      </c>
      <c r="E54" s="36"/>
      <c r="F54" s="37">
        <f t="shared" si="1"/>
        <v>1862.1</v>
      </c>
      <c r="G54" s="1"/>
      <c r="J54" s="39"/>
    </row>
    <row r="55" spans="1:10" s="28" customFormat="1" ht="31.5" x14ac:dyDescent="0.25">
      <c r="A55" s="33" t="s">
        <v>99</v>
      </c>
      <c r="B55" s="34" t="s">
        <v>100</v>
      </c>
      <c r="C55" s="35">
        <v>12347.83</v>
      </c>
      <c r="D55" s="35">
        <v>0</v>
      </c>
      <c r="E55" s="36"/>
      <c r="F55" s="37">
        <f t="shared" si="1"/>
        <v>12347.83</v>
      </c>
      <c r="G55" s="1"/>
      <c r="J55" s="39"/>
    </row>
    <row r="56" spans="1:10" s="28" customFormat="1" x14ac:dyDescent="0.25">
      <c r="A56" s="33" t="s">
        <v>101</v>
      </c>
      <c r="B56" s="34" t="s">
        <v>102</v>
      </c>
      <c r="C56" s="35">
        <v>136729.87</v>
      </c>
      <c r="D56" s="35">
        <v>0</v>
      </c>
      <c r="E56" s="36"/>
      <c r="F56" s="37">
        <f t="shared" si="1"/>
        <v>136729.87</v>
      </c>
      <c r="G56" s="1"/>
      <c r="J56" s="39"/>
    </row>
    <row r="57" spans="1:10" s="28" customFormat="1" ht="31.5" x14ac:dyDescent="0.25">
      <c r="A57" s="33" t="s">
        <v>103</v>
      </c>
      <c r="B57" s="34" t="s">
        <v>104</v>
      </c>
      <c r="C57" s="35">
        <f>38043.97+37888.62</f>
        <v>75932.59</v>
      </c>
      <c r="D57" s="35">
        <v>0</v>
      </c>
      <c r="E57" s="36"/>
      <c r="F57" s="37">
        <f t="shared" si="1"/>
        <v>75932.59</v>
      </c>
      <c r="G57" s="1"/>
      <c r="J57" s="39"/>
    </row>
    <row r="58" spans="1:10" s="28" customFormat="1" ht="31.5" x14ac:dyDescent="0.25">
      <c r="A58" s="33" t="s">
        <v>105</v>
      </c>
      <c r="B58" s="34" t="s">
        <v>106</v>
      </c>
      <c r="C58" s="35">
        <v>15356.48</v>
      </c>
      <c r="D58" s="35">
        <v>0</v>
      </c>
      <c r="E58" s="36"/>
      <c r="F58" s="37">
        <f t="shared" si="1"/>
        <v>15356.48</v>
      </c>
      <c r="G58" s="1"/>
      <c r="J58" s="39"/>
    </row>
    <row r="59" spans="1:10" s="28" customFormat="1" ht="31.5" x14ac:dyDescent="0.25">
      <c r="A59" s="33" t="s">
        <v>107</v>
      </c>
      <c r="B59" s="34" t="s">
        <v>108</v>
      </c>
      <c r="C59" s="41">
        <f>24990.96+26754.6+145995.09</f>
        <v>197740.65</v>
      </c>
      <c r="D59" s="35">
        <v>0</v>
      </c>
      <c r="E59" s="36"/>
      <c r="F59" s="37">
        <f t="shared" si="1"/>
        <v>197740.65</v>
      </c>
      <c r="G59" s="1"/>
      <c r="J59" s="39"/>
    </row>
    <row r="60" spans="1:10" s="28" customFormat="1" x14ac:dyDescent="0.25">
      <c r="A60" s="33" t="s">
        <v>109</v>
      </c>
      <c r="B60" s="34" t="s">
        <v>110</v>
      </c>
      <c r="C60" s="35">
        <v>845137.19</v>
      </c>
      <c r="D60" s="35">
        <v>0</v>
      </c>
      <c r="E60" s="36"/>
      <c r="F60" s="37">
        <f t="shared" si="1"/>
        <v>845137.19</v>
      </c>
      <c r="G60" s="1"/>
      <c r="J60" s="39"/>
    </row>
    <row r="61" spans="1:10" s="19" customFormat="1" x14ac:dyDescent="0.25">
      <c r="A61" s="33" t="s">
        <v>111</v>
      </c>
      <c r="B61" s="34" t="s">
        <v>112</v>
      </c>
      <c r="C61" s="35">
        <v>385826.05</v>
      </c>
      <c r="D61" s="35">
        <v>13500</v>
      </c>
      <c r="E61" s="36"/>
      <c r="F61" s="37">
        <f>SUM(C61+D61)</f>
        <v>399326.05</v>
      </c>
      <c r="G61" s="1"/>
      <c r="J61" s="39"/>
    </row>
    <row r="62" spans="1:10" s="28" customFormat="1" x14ac:dyDescent="0.25">
      <c r="A62" s="33" t="s">
        <v>113</v>
      </c>
      <c r="B62" s="34" t="s">
        <v>114</v>
      </c>
      <c r="C62" s="35">
        <v>1825061.84</v>
      </c>
      <c r="D62" s="35">
        <v>40000</v>
      </c>
      <c r="E62" s="36"/>
      <c r="F62" s="37">
        <f>SUM(C62+D62)</f>
        <v>1865061.84</v>
      </c>
      <c r="G62" s="1"/>
      <c r="J62" s="39"/>
    </row>
    <row r="63" spans="1:10" s="28" customFormat="1" x14ac:dyDescent="0.25">
      <c r="A63" s="33" t="s">
        <v>115</v>
      </c>
      <c r="B63" s="34" t="s">
        <v>116</v>
      </c>
      <c r="C63" s="35">
        <v>495014.39</v>
      </c>
      <c r="D63" s="35">
        <v>13500</v>
      </c>
      <c r="E63" s="36"/>
      <c r="F63" s="37">
        <f>SUM(C63+D63)</f>
        <v>508514.39</v>
      </c>
      <c r="G63" s="1"/>
      <c r="J63" s="39"/>
    </row>
    <row r="64" spans="1:10" s="28" customFormat="1" x14ac:dyDescent="0.25">
      <c r="A64" s="33" t="s">
        <v>117</v>
      </c>
      <c r="B64" s="34" t="s">
        <v>118</v>
      </c>
      <c r="C64" s="35">
        <v>33615.31</v>
      </c>
      <c r="D64" s="35">
        <v>0</v>
      </c>
      <c r="E64" s="36"/>
      <c r="F64" s="37">
        <f t="shared" ref="F64:F71" si="2">+C64</f>
        <v>33615.31</v>
      </c>
      <c r="G64" s="1"/>
      <c r="J64" s="39"/>
    </row>
    <row r="65" spans="1:10" s="28" customFormat="1" x14ac:dyDescent="0.25">
      <c r="A65" s="33" t="s">
        <v>119</v>
      </c>
      <c r="B65" s="34" t="s">
        <v>120</v>
      </c>
      <c r="C65" s="35">
        <v>281819.67</v>
      </c>
      <c r="D65" s="35">
        <v>0</v>
      </c>
      <c r="E65" s="36"/>
      <c r="F65" s="37">
        <f t="shared" si="2"/>
        <v>281819.67</v>
      </c>
      <c r="G65" s="1"/>
      <c r="J65" s="39"/>
    </row>
    <row r="66" spans="1:10" s="28" customFormat="1" x14ac:dyDescent="0.25">
      <c r="A66" s="33" t="s">
        <v>121</v>
      </c>
      <c r="B66" s="34" t="s">
        <v>122</v>
      </c>
      <c r="C66" s="35">
        <v>162809.71</v>
      </c>
      <c r="D66" s="35">
        <v>0</v>
      </c>
      <c r="E66" s="36"/>
      <c r="F66" s="37">
        <f t="shared" si="2"/>
        <v>162809.71</v>
      </c>
      <c r="G66" s="1"/>
      <c r="J66" s="39"/>
    </row>
    <row r="67" spans="1:10" s="28" customFormat="1" x14ac:dyDescent="0.25">
      <c r="A67" s="33" t="s">
        <v>123</v>
      </c>
      <c r="B67" s="34" t="s">
        <v>124</v>
      </c>
      <c r="C67" s="35">
        <v>183786.78</v>
      </c>
      <c r="D67" s="35">
        <v>0</v>
      </c>
      <c r="E67" s="36"/>
      <c r="F67" s="37">
        <f t="shared" si="2"/>
        <v>183786.78</v>
      </c>
      <c r="G67" s="1"/>
      <c r="J67" s="39"/>
    </row>
    <row r="68" spans="1:10" s="28" customFormat="1" x14ac:dyDescent="0.25">
      <c r="A68" s="33" t="s">
        <v>125</v>
      </c>
      <c r="B68" s="34" t="s">
        <v>126</v>
      </c>
      <c r="C68" s="35">
        <v>18254.79</v>
      </c>
      <c r="D68" s="35">
        <v>0</v>
      </c>
      <c r="E68" s="36"/>
      <c r="F68" s="37">
        <f t="shared" si="2"/>
        <v>18254.79</v>
      </c>
      <c r="G68" s="1"/>
      <c r="J68" s="39"/>
    </row>
    <row r="69" spans="1:10" s="28" customFormat="1" x14ac:dyDescent="0.25">
      <c r="A69" s="33" t="s">
        <v>127</v>
      </c>
      <c r="B69" s="34" t="s">
        <v>128</v>
      </c>
      <c r="C69" s="35">
        <v>172009.3</v>
      </c>
      <c r="D69" s="35">
        <v>0</v>
      </c>
      <c r="E69" s="36"/>
      <c r="F69" s="37">
        <f t="shared" si="2"/>
        <v>172009.3</v>
      </c>
      <c r="G69" s="1"/>
      <c r="J69" s="39"/>
    </row>
    <row r="70" spans="1:10" s="28" customFormat="1" x14ac:dyDescent="0.25">
      <c r="A70" s="33" t="s">
        <v>129</v>
      </c>
      <c r="B70" s="34" t="s">
        <v>130</v>
      </c>
      <c r="C70" s="35">
        <v>1642823.18</v>
      </c>
      <c r="D70" s="35">
        <v>0</v>
      </c>
      <c r="E70" s="36"/>
      <c r="F70" s="37">
        <f t="shared" si="2"/>
        <v>1642823.18</v>
      </c>
      <c r="G70" s="1"/>
      <c r="J70" s="39"/>
    </row>
    <row r="71" spans="1:10" s="28" customFormat="1" x14ac:dyDescent="0.25">
      <c r="A71" s="33" t="s">
        <v>220</v>
      </c>
      <c r="B71" s="34" t="s">
        <v>132</v>
      </c>
      <c r="C71" s="35">
        <f>269166.45+4365.14</f>
        <v>273531.59000000003</v>
      </c>
      <c r="D71" s="35">
        <v>0</v>
      </c>
      <c r="E71" s="36"/>
      <c r="F71" s="37">
        <f t="shared" si="2"/>
        <v>273531.59000000003</v>
      </c>
      <c r="G71" s="1"/>
      <c r="J71" s="39"/>
    </row>
    <row r="72" spans="1:10" s="28" customFormat="1" ht="31.5" x14ac:dyDescent="0.25">
      <c r="A72" s="33" t="s">
        <v>221</v>
      </c>
      <c r="B72" s="34" t="s">
        <v>134</v>
      </c>
      <c r="C72" s="35">
        <v>2484376.11</v>
      </c>
      <c r="D72" s="35">
        <v>66500</v>
      </c>
      <c r="E72" s="36"/>
      <c r="F72" s="37">
        <f>SUM(C72+D72)</f>
        <v>2550876.11</v>
      </c>
      <c r="G72" s="1"/>
      <c r="J72" s="39"/>
    </row>
    <row r="73" spans="1:10" s="28" customFormat="1" ht="31.5" x14ac:dyDescent="0.25">
      <c r="A73" s="33" t="s">
        <v>222</v>
      </c>
      <c r="B73" s="34" t="s">
        <v>136</v>
      </c>
      <c r="C73" s="35">
        <f>94578.58+54275.23</f>
        <v>148853.81</v>
      </c>
      <c r="D73" s="35">
        <v>0</v>
      </c>
      <c r="E73" s="36"/>
      <c r="F73" s="37">
        <f t="shared" ref="F73:F83" si="3">+C73</f>
        <v>148853.81</v>
      </c>
      <c r="G73" s="1"/>
      <c r="J73" s="39"/>
    </row>
    <row r="74" spans="1:10" s="28" customFormat="1" ht="31.5" x14ac:dyDescent="0.25">
      <c r="A74" s="33" t="s">
        <v>131</v>
      </c>
      <c r="B74" s="34" t="s">
        <v>138</v>
      </c>
      <c r="C74" s="35">
        <v>140835.46</v>
      </c>
      <c r="D74" s="35">
        <v>0</v>
      </c>
      <c r="E74" s="36"/>
      <c r="F74" s="37">
        <f t="shared" si="3"/>
        <v>140835.46</v>
      </c>
      <c r="G74" s="1"/>
      <c r="J74" s="39"/>
    </row>
    <row r="75" spans="1:10" s="28" customFormat="1" ht="22.5" customHeight="1" x14ac:dyDescent="0.25">
      <c r="A75" s="33" t="s">
        <v>133</v>
      </c>
      <c r="B75" s="42" t="s">
        <v>140</v>
      </c>
      <c r="C75" s="43">
        <v>20891.36</v>
      </c>
      <c r="D75" s="43">
        <v>0</v>
      </c>
      <c r="E75" s="42"/>
      <c r="F75" s="44">
        <f t="shared" si="3"/>
        <v>20891.36</v>
      </c>
      <c r="G75" s="1"/>
      <c r="J75" s="39"/>
    </row>
    <row r="76" spans="1:10" s="28" customFormat="1" ht="31.5" x14ac:dyDescent="0.25">
      <c r="A76" s="33" t="s">
        <v>135</v>
      </c>
      <c r="B76" s="34" t="s">
        <v>142</v>
      </c>
      <c r="C76" s="35">
        <v>583706.23</v>
      </c>
      <c r="D76" s="35">
        <v>0</v>
      </c>
      <c r="E76" s="36"/>
      <c r="F76" s="37">
        <f t="shared" si="3"/>
        <v>583706.23</v>
      </c>
      <c r="G76" s="1"/>
      <c r="J76" s="39"/>
    </row>
    <row r="77" spans="1:10" s="28" customFormat="1" ht="31.5" x14ac:dyDescent="0.25">
      <c r="A77" s="33" t="s">
        <v>137</v>
      </c>
      <c r="B77" s="34" t="s">
        <v>144</v>
      </c>
      <c r="C77" s="35">
        <v>29751.72</v>
      </c>
      <c r="D77" s="35">
        <v>0</v>
      </c>
      <c r="E77" s="36"/>
      <c r="F77" s="37">
        <f t="shared" si="3"/>
        <v>29751.72</v>
      </c>
      <c r="G77" s="1"/>
      <c r="J77" s="39"/>
    </row>
    <row r="78" spans="1:10" s="28" customFormat="1" x14ac:dyDescent="0.25">
      <c r="A78" s="33" t="s">
        <v>139</v>
      </c>
      <c r="B78" s="34" t="s">
        <v>146</v>
      </c>
      <c r="C78" s="35">
        <f>110822.23+412481.23</f>
        <v>523303.45999999996</v>
      </c>
      <c r="D78" s="35">
        <v>0</v>
      </c>
      <c r="E78" s="36"/>
      <c r="F78" s="37">
        <f t="shared" si="3"/>
        <v>523303.45999999996</v>
      </c>
      <c r="G78" s="1"/>
      <c r="J78" s="39"/>
    </row>
    <row r="79" spans="1:10" s="28" customFormat="1" x14ac:dyDescent="0.25">
      <c r="A79" s="33" t="s">
        <v>141</v>
      </c>
      <c r="B79" s="34" t="s">
        <v>148</v>
      </c>
      <c r="C79" s="35">
        <v>5272.77</v>
      </c>
      <c r="D79" s="35">
        <v>0</v>
      </c>
      <c r="E79" s="36"/>
      <c r="F79" s="37">
        <f t="shared" si="3"/>
        <v>5272.77</v>
      </c>
      <c r="G79" s="1"/>
      <c r="J79" s="39"/>
    </row>
    <row r="80" spans="1:10" s="28" customFormat="1" x14ac:dyDescent="0.25">
      <c r="A80" s="33" t="s">
        <v>143</v>
      </c>
      <c r="B80" s="34" t="s">
        <v>150</v>
      </c>
      <c r="C80" s="35">
        <v>131880.70000000001</v>
      </c>
      <c r="D80" s="35">
        <v>0</v>
      </c>
      <c r="E80" s="36"/>
      <c r="F80" s="37">
        <f t="shared" si="3"/>
        <v>131880.70000000001</v>
      </c>
      <c r="G80" s="1"/>
      <c r="J80" s="39"/>
    </row>
    <row r="81" spans="1:10" s="28" customFormat="1" x14ac:dyDescent="0.25">
      <c r="A81" s="33" t="s">
        <v>145</v>
      </c>
      <c r="B81" s="34" t="s">
        <v>151</v>
      </c>
      <c r="C81" s="35">
        <v>723884.53</v>
      </c>
      <c r="D81" s="35">
        <v>0</v>
      </c>
      <c r="E81" s="36"/>
      <c r="F81" s="37">
        <f t="shared" si="3"/>
        <v>723884.53</v>
      </c>
      <c r="G81" s="1"/>
      <c r="J81" s="39"/>
    </row>
    <row r="82" spans="1:10" s="28" customFormat="1" x14ac:dyDescent="0.25">
      <c r="A82" s="33" t="s">
        <v>147</v>
      </c>
      <c r="B82" s="45" t="s">
        <v>223</v>
      </c>
      <c r="C82" s="46">
        <v>4113338.03</v>
      </c>
      <c r="D82" s="35">
        <v>680531.48</v>
      </c>
      <c r="E82" s="36"/>
      <c r="F82" s="37">
        <f>D82+C82</f>
        <v>4793869.51</v>
      </c>
      <c r="G82" s="1"/>
      <c r="J82" s="39"/>
    </row>
    <row r="83" spans="1:10" s="28" customFormat="1" x14ac:dyDescent="0.25">
      <c r="A83" s="33" t="s">
        <v>149</v>
      </c>
      <c r="B83" s="34" t="s">
        <v>152</v>
      </c>
      <c r="C83" s="35">
        <v>542345.38</v>
      </c>
      <c r="D83" s="47">
        <v>0</v>
      </c>
      <c r="E83" s="36"/>
      <c r="F83" s="48">
        <f t="shared" si="3"/>
        <v>542345.38</v>
      </c>
      <c r="G83" s="1"/>
      <c r="J83" s="39"/>
    </row>
    <row r="84" spans="1:10" s="28" customFormat="1" ht="31.5" x14ac:dyDescent="0.25">
      <c r="A84" s="49" t="s">
        <v>228</v>
      </c>
      <c r="B84" s="50" t="s">
        <v>240</v>
      </c>
      <c r="C84" s="51">
        <v>3350650</v>
      </c>
      <c r="D84" s="51">
        <v>350000</v>
      </c>
      <c r="E84" s="52"/>
      <c r="F84" s="48">
        <f>SUM(C84+D84)</f>
        <v>3700650</v>
      </c>
      <c r="G84" s="1"/>
      <c r="J84" s="39"/>
    </row>
    <row r="85" spans="1:10" s="28" customFormat="1" x14ac:dyDescent="0.25">
      <c r="A85" s="53"/>
      <c r="B85" s="54"/>
      <c r="C85" s="55"/>
      <c r="D85" s="56"/>
      <c r="E85" s="56"/>
      <c r="F85" s="57"/>
      <c r="G85" s="38"/>
      <c r="J85" s="39"/>
    </row>
    <row r="86" spans="1:10" s="28" customFormat="1" ht="24.75" customHeight="1" x14ac:dyDescent="0.25">
      <c r="A86" s="182" t="s">
        <v>153</v>
      </c>
      <c r="B86" s="182"/>
      <c r="C86" s="182"/>
      <c r="D86" s="182"/>
      <c r="E86" s="182"/>
      <c r="F86" s="182"/>
      <c r="G86" s="8">
        <f>ROUND(SUM(G11:G84),2)</f>
        <v>0</v>
      </c>
    </row>
    <row r="87" spans="1:10" s="19" customFormat="1" x14ac:dyDescent="0.25">
      <c r="A87" s="14"/>
      <c r="B87" s="14"/>
      <c r="C87" s="14"/>
      <c r="D87" s="14"/>
      <c r="E87" s="15"/>
      <c r="F87" s="16"/>
      <c r="G87" s="17"/>
    </row>
    <row r="88" spans="1:10" s="19" customFormat="1" x14ac:dyDescent="0.25">
      <c r="A88" s="14"/>
      <c r="B88" s="14"/>
      <c r="C88" s="14"/>
      <c r="D88" s="14"/>
      <c r="E88" s="15"/>
      <c r="F88" s="16"/>
      <c r="G88" s="17"/>
    </row>
    <row r="89" spans="1:10" s="19" customFormat="1" x14ac:dyDescent="0.25">
      <c r="A89" s="14"/>
      <c r="B89" s="14"/>
      <c r="C89" s="14"/>
      <c r="D89" s="14"/>
      <c r="E89" s="15"/>
      <c r="F89" s="16"/>
      <c r="G89" s="17"/>
    </row>
    <row r="90" spans="1:10" s="19" customFormat="1" x14ac:dyDescent="0.25">
      <c r="A90" s="14"/>
      <c r="B90" s="14"/>
      <c r="C90" s="14"/>
      <c r="D90" s="14"/>
      <c r="E90" s="18"/>
      <c r="F90" s="59"/>
      <c r="G90" s="18"/>
    </row>
    <row r="91" spans="1:10" s="19" customFormat="1" x14ac:dyDescent="0.25">
      <c r="A91" s="14"/>
      <c r="B91" s="14"/>
      <c r="C91" s="14"/>
      <c r="D91" s="14"/>
      <c r="E91" s="18"/>
      <c r="F91" s="59"/>
      <c r="G91" s="18"/>
    </row>
    <row r="92" spans="1:10" s="19" customFormat="1" x14ac:dyDescent="0.25">
      <c r="A92" s="14"/>
      <c r="B92" s="14"/>
      <c r="C92" s="14"/>
      <c r="D92" s="14"/>
      <c r="E92" s="18"/>
      <c r="F92" s="59"/>
      <c r="G92" s="18"/>
    </row>
    <row r="93" spans="1:10" s="19" customFormat="1" x14ac:dyDescent="0.25">
      <c r="A93" s="14"/>
      <c r="B93" s="14"/>
      <c r="C93" s="14"/>
      <c r="D93" s="14"/>
      <c r="E93" s="18"/>
      <c r="F93" s="59"/>
      <c r="G93" s="18"/>
    </row>
  </sheetData>
  <sheetProtection algorithmName="SHA-512" hashValue="ZiuHKkjCv6Pxfn79Lp6v3NNOFC5biAJiNIlenTfGgM6VaQamGWY9VSPLE8pSP9NWly7Qr4Sq7Ri2LNjEyjv7Uw==" saltValue="wNJwd9YS51F0RPp47NpIaw==" spinCount="100000" sheet="1" objects="1" scenarios="1"/>
  <sortState xmlns:xlrd2="http://schemas.microsoft.com/office/spreadsheetml/2017/richdata2" ref="A17:G82">
    <sortCondition ref="B16:B82"/>
  </sortState>
  <mergeCells count="2">
    <mergeCell ref="B5:C5"/>
    <mergeCell ref="A86:F86"/>
  </mergeCells>
  <phoneticPr fontId="18" type="noConversion"/>
  <pageMargins left="0.511811023622047" right="0.39370078740157505" top="0.15748031496063003" bottom="0.15748031496063003" header="0" footer="0.15748031496063003"/>
  <pageSetup paperSize="9" scale="70" fitToWidth="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18"/>
  <sheetViews>
    <sheetView zoomScale="90" zoomScaleNormal="90" workbookViewId="0">
      <selection activeCell="G11" sqref="G11"/>
    </sheetView>
  </sheetViews>
  <sheetFormatPr defaultColWidth="8.85546875" defaultRowHeight="12.75" x14ac:dyDescent="0.25"/>
  <cols>
    <col min="1" max="1" width="7" style="61" bestFit="1" customWidth="1"/>
    <col min="2" max="2" width="60.5703125" style="61" customWidth="1"/>
    <col min="3" max="3" width="19.7109375" style="61" customWidth="1"/>
    <col min="4" max="4" width="13.42578125" style="61" customWidth="1"/>
    <col min="5" max="5" width="53" style="62" customWidth="1"/>
    <col min="6" max="6" width="15.5703125" style="63" customWidth="1"/>
    <col min="7" max="7" width="20.140625" style="64" customWidth="1"/>
    <col min="8" max="8" width="8.85546875" style="65" customWidth="1"/>
    <col min="9" max="16384" width="8.85546875" style="65"/>
  </cols>
  <sheetData>
    <row r="1" spans="1:7" ht="15.75" x14ac:dyDescent="0.25">
      <c r="B1" s="15" t="s">
        <v>0</v>
      </c>
    </row>
    <row r="2" spans="1:7" ht="15.75" x14ac:dyDescent="0.25">
      <c r="B2" s="15" t="s">
        <v>1</v>
      </c>
    </row>
    <row r="3" spans="1:7" ht="15.75" x14ac:dyDescent="0.25">
      <c r="B3" s="15" t="s">
        <v>2</v>
      </c>
    </row>
    <row r="4" spans="1:7" ht="15.75" x14ac:dyDescent="0.25">
      <c r="B4" s="15"/>
    </row>
    <row r="5" spans="1:7" s="61" customFormat="1" ht="27" customHeight="1" x14ac:dyDescent="0.25">
      <c r="B5" s="18" t="s">
        <v>242</v>
      </c>
      <c r="C5" s="65"/>
      <c r="G5" s="64"/>
    </row>
    <row r="6" spans="1:7" s="61" customFormat="1" ht="15" x14ac:dyDescent="0.25">
      <c r="A6" s="66"/>
      <c r="B6" s="66"/>
      <c r="C6" s="66"/>
      <c r="D6" s="66"/>
      <c r="E6" s="66"/>
      <c r="F6" s="67"/>
      <c r="G6" s="68"/>
    </row>
    <row r="7" spans="1:7" s="69" customFormat="1" ht="50.25" customHeight="1" x14ac:dyDescent="0.2">
      <c r="A7" s="23" t="s">
        <v>4</v>
      </c>
      <c r="B7" s="23" t="s">
        <v>5</v>
      </c>
      <c r="C7" s="23" t="s">
        <v>6</v>
      </c>
      <c r="D7" s="23" t="s">
        <v>7</v>
      </c>
      <c r="E7" s="24" t="s">
        <v>8</v>
      </c>
      <c r="F7" s="25" t="s">
        <v>233</v>
      </c>
      <c r="G7" s="25" t="s">
        <v>9</v>
      </c>
    </row>
    <row r="8" spans="1:7" s="70" customFormat="1" ht="17.25" customHeight="1" x14ac:dyDescent="0.25">
      <c r="A8" s="26">
        <v>2</v>
      </c>
      <c r="B8" s="26">
        <v>1</v>
      </c>
      <c r="C8" s="26">
        <v>2</v>
      </c>
      <c r="D8" s="26">
        <v>3</v>
      </c>
      <c r="E8" s="27">
        <v>4</v>
      </c>
      <c r="F8" s="26">
        <v>5</v>
      </c>
      <c r="G8" s="26">
        <v>6</v>
      </c>
    </row>
    <row r="9" spans="1:7" s="69" customFormat="1" ht="15.75" x14ac:dyDescent="0.25">
      <c r="A9" s="24">
        <v>2</v>
      </c>
      <c r="B9" s="29"/>
      <c r="C9" s="24"/>
      <c r="D9" s="24"/>
      <c r="E9" s="30" t="s">
        <v>11</v>
      </c>
      <c r="F9" s="31"/>
      <c r="G9" s="31"/>
    </row>
    <row r="10" spans="1:7" s="69" customFormat="1" ht="15" customHeight="1" x14ac:dyDescent="0.25">
      <c r="A10" s="71" t="s">
        <v>227</v>
      </c>
      <c r="B10" s="29"/>
      <c r="C10" s="24"/>
      <c r="D10" s="24"/>
      <c r="E10" s="32" t="s">
        <v>13</v>
      </c>
      <c r="F10" s="31"/>
      <c r="G10" s="31"/>
    </row>
    <row r="11" spans="1:7" s="69" customFormat="1" ht="31.5" x14ac:dyDescent="0.25">
      <c r="A11" s="33" t="s">
        <v>10</v>
      </c>
      <c r="B11" s="34" t="s">
        <v>14</v>
      </c>
      <c r="C11" s="35">
        <f>4139178.87+12651.42+12686.54+37223.83+206617.02</f>
        <v>4408357.68</v>
      </c>
      <c r="D11" s="35">
        <v>0</v>
      </c>
      <c r="E11" s="36"/>
      <c r="F11" s="37">
        <f>+C11</f>
        <v>4408357.68</v>
      </c>
      <c r="G11" s="1"/>
    </row>
    <row r="12" spans="1:7" s="69" customFormat="1" ht="15.75" x14ac:dyDescent="0.25">
      <c r="A12" s="33" t="s">
        <v>15</v>
      </c>
      <c r="B12" s="34" t="s">
        <v>16</v>
      </c>
      <c r="C12" s="35">
        <v>49191.3</v>
      </c>
      <c r="D12" s="35">
        <v>13500</v>
      </c>
      <c r="E12" s="36"/>
      <c r="F12" s="37">
        <f>SUM(C12+D12)</f>
        <v>62691.3</v>
      </c>
      <c r="G12" s="1"/>
    </row>
    <row r="13" spans="1:7" s="69" customFormat="1" ht="15.75" x14ac:dyDescent="0.25">
      <c r="A13" s="33" t="s">
        <v>17</v>
      </c>
      <c r="B13" s="34" t="s">
        <v>18</v>
      </c>
      <c r="C13" s="35">
        <v>80540.210000000006</v>
      </c>
      <c r="D13" s="35">
        <v>0</v>
      </c>
      <c r="E13" s="36"/>
      <c r="F13" s="37">
        <f>+C13</f>
        <v>80540.210000000006</v>
      </c>
      <c r="G13" s="1"/>
    </row>
    <row r="14" spans="1:7" s="69" customFormat="1" ht="15.75" x14ac:dyDescent="0.25">
      <c r="A14" s="33" t="s">
        <v>19</v>
      </c>
      <c r="B14" s="34" t="s">
        <v>20</v>
      </c>
      <c r="C14" s="35">
        <f>21925.12+12524.02</f>
        <v>34449.14</v>
      </c>
      <c r="D14" s="35">
        <v>0</v>
      </c>
      <c r="E14" s="36"/>
      <c r="F14" s="37">
        <f>+C14</f>
        <v>34449.14</v>
      </c>
      <c r="G14" s="1"/>
    </row>
    <row r="15" spans="1:7" s="69" customFormat="1" ht="15.75" x14ac:dyDescent="0.25">
      <c r="A15" s="33" t="s">
        <v>21</v>
      </c>
      <c r="B15" s="34" t="s">
        <v>22</v>
      </c>
      <c r="C15" s="35">
        <v>4078.41</v>
      </c>
      <c r="D15" s="35">
        <v>0</v>
      </c>
      <c r="E15" s="36"/>
      <c r="F15" s="37">
        <f>+C15</f>
        <v>4078.41</v>
      </c>
      <c r="G15" s="1"/>
    </row>
    <row r="16" spans="1:7" s="69" customFormat="1" ht="15.75" x14ac:dyDescent="0.25">
      <c r="A16" s="33" t="s">
        <v>23</v>
      </c>
      <c r="B16" s="34" t="s">
        <v>24</v>
      </c>
      <c r="C16" s="35">
        <v>12198.73</v>
      </c>
      <c r="D16" s="35">
        <v>0</v>
      </c>
      <c r="E16" s="36"/>
      <c r="F16" s="37">
        <f>+C16</f>
        <v>12198.73</v>
      </c>
      <c r="G16" s="1"/>
    </row>
    <row r="17" spans="1:7" s="69" customFormat="1" ht="31.5" x14ac:dyDescent="0.25">
      <c r="A17" s="33" t="s">
        <v>25</v>
      </c>
      <c r="B17" s="34" t="s">
        <v>26</v>
      </c>
      <c r="C17" s="35">
        <v>586886.68999999994</v>
      </c>
      <c r="D17" s="35">
        <v>7000</v>
      </c>
      <c r="E17" s="36"/>
      <c r="F17" s="37">
        <f>SUM(C17+D17)</f>
        <v>593886.68999999994</v>
      </c>
      <c r="G17" s="1"/>
    </row>
    <row r="18" spans="1:7" s="69" customFormat="1" ht="15.75" x14ac:dyDescent="0.25">
      <c r="A18" s="33" t="s">
        <v>27</v>
      </c>
      <c r="B18" s="34" t="s">
        <v>28</v>
      </c>
      <c r="C18" s="35">
        <v>28567.83</v>
      </c>
      <c r="D18" s="35">
        <v>0</v>
      </c>
      <c r="E18" s="36"/>
      <c r="F18" s="37">
        <f t="shared" ref="F18:F48" si="0">+C18</f>
        <v>28567.83</v>
      </c>
      <c r="G18" s="1"/>
    </row>
    <row r="19" spans="1:7" s="69" customFormat="1" ht="15.75" x14ac:dyDescent="0.25">
      <c r="A19" s="33" t="s">
        <v>29</v>
      </c>
      <c r="B19" s="34" t="s">
        <v>30</v>
      </c>
      <c r="C19" s="35">
        <v>167579.43</v>
      </c>
      <c r="D19" s="35">
        <v>0</v>
      </c>
      <c r="E19" s="36"/>
      <c r="F19" s="37">
        <f t="shared" si="0"/>
        <v>167579.43</v>
      </c>
      <c r="G19" s="1"/>
    </row>
    <row r="20" spans="1:7" s="69" customFormat="1" ht="15.75" x14ac:dyDescent="0.25">
      <c r="A20" s="33" t="s">
        <v>31</v>
      </c>
      <c r="B20" s="34" t="s">
        <v>32</v>
      </c>
      <c r="C20" s="35">
        <v>16734.560000000001</v>
      </c>
      <c r="D20" s="35">
        <v>0</v>
      </c>
      <c r="E20" s="36"/>
      <c r="F20" s="37">
        <f t="shared" si="0"/>
        <v>16734.560000000001</v>
      </c>
      <c r="G20" s="1"/>
    </row>
    <row r="21" spans="1:7" s="69" customFormat="1" ht="15.75" x14ac:dyDescent="0.25">
      <c r="A21" s="33" t="s">
        <v>33</v>
      </c>
      <c r="B21" s="34" t="s">
        <v>34</v>
      </c>
      <c r="C21" s="35">
        <v>23486.11</v>
      </c>
      <c r="D21" s="35">
        <v>0</v>
      </c>
      <c r="E21" s="36"/>
      <c r="F21" s="37">
        <f t="shared" si="0"/>
        <v>23486.11</v>
      </c>
      <c r="G21" s="1"/>
    </row>
    <row r="22" spans="1:7" s="69" customFormat="1" ht="15.75" x14ac:dyDescent="0.25">
      <c r="A22" s="33" t="s">
        <v>35</v>
      </c>
      <c r="B22" s="34" t="s">
        <v>36</v>
      </c>
      <c r="C22" s="35">
        <v>42205.85</v>
      </c>
      <c r="D22" s="35">
        <v>0</v>
      </c>
      <c r="E22" s="36"/>
      <c r="F22" s="37">
        <f t="shared" si="0"/>
        <v>42205.85</v>
      </c>
      <c r="G22" s="1"/>
    </row>
    <row r="23" spans="1:7" s="69" customFormat="1" ht="15.75" x14ac:dyDescent="0.25">
      <c r="A23" s="33" t="s">
        <v>37</v>
      </c>
      <c r="B23" s="34" t="s">
        <v>38</v>
      </c>
      <c r="C23" s="35">
        <v>212662.44</v>
      </c>
      <c r="D23" s="35">
        <v>0</v>
      </c>
      <c r="E23" s="36"/>
      <c r="F23" s="37">
        <f t="shared" si="0"/>
        <v>212662.44</v>
      </c>
      <c r="G23" s="1"/>
    </row>
    <row r="24" spans="1:7" s="69" customFormat="1" ht="15.75" x14ac:dyDescent="0.25">
      <c r="A24" s="33" t="s">
        <v>39</v>
      </c>
      <c r="B24" s="34" t="s">
        <v>40</v>
      </c>
      <c r="C24" s="35">
        <v>13052.37</v>
      </c>
      <c r="D24" s="35">
        <v>0</v>
      </c>
      <c r="E24" s="36"/>
      <c r="F24" s="37">
        <f t="shared" si="0"/>
        <v>13052.37</v>
      </c>
      <c r="G24" s="1"/>
    </row>
    <row r="25" spans="1:7" s="69" customFormat="1" ht="15.75" x14ac:dyDescent="0.25">
      <c r="A25" s="33" t="s">
        <v>41</v>
      </c>
      <c r="B25" s="34" t="s">
        <v>42</v>
      </c>
      <c r="C25" s="35">
        <v>6385.24</v>
      </c>
      <c r="D25" s="35">
        <v>0</v>
      </c>
      <c r="E25" s="36"/>
      <c r="F25" s="37">
        <f t="shared" si="0"/>
        <v>6385.24</v>
      </c>
      <c r="G25" s="1"/>
    </row>
    <row r="26" spans="1:7" s="69" customFormat="1" ht="15.75" x14ac:dyDescent="0.25">
      <c r="A26" s="33" t="s">
        <v>43</v>
      </c>
      <c r="B26" s="34" t="s">
        <v>44</v>
      </c>
      <c r="C26" s="35">
        <v>11096.97</v>
      </c>
      <c r="D26" s="35">
        <v>0</v>
      </c>
      <c r="E26" s="36"/>
      <c r="F26" s="37">
        <f t="shared" si="0"/>
        <v>11096.97</v>
      </c>
      <c r="G26" s="1"/>
    </row>
    <row r="27" spans="1:7" s="69" customFormat="1" ht="15.75" x14ac:dyDescent="0.25">
      <c r="A27" s="33" t="s">
        <v>45</v>
      </c>
      <c r="B27" s="34" t="s">
        <v>219</v>
      </c>
      <c r="C27" s="35">
        <v>202331.82</v>
      </c>
      <c r="D27" s="35">
        <v>0</v>
      </c>
      <c r="E27" s="36"/>
      <c r="F27" s="37">
        <f t="shared" si="0"/>
        <v>202331.82</v>
      </c>
      <c r="G27" s="1"/>
    </row>
    <row r="28" spans="1:7" s="69" customFormat="1" ht="15.75" x14ac:dyDescent="0.25">
      <c r="A28" s="33" t="s">
        <v>47</v>
      </c>
      <c r="B28" s="34" t="s">
        <v>48</v>
      </c>
      <c r="C28" s="35">
        <v>1234102.23</v>
      </c>
      <c r="D28" s="35">
        <v>0</v>
      </c>
      <c r="E28" s="36"/>
      <c r="F28" s="37">
        <f t="shared" si="0"/>
        <v>1234102.23</v>
      </c>
      <c r="G28" s="1"/>
    </row>
    <row r="29" spans="1:7" s="69" customFormat="1" ht="15.75" x14ac:dyDescent="0.25">
      <c r="A29" s="33" t="s">
        <v>49</v>
      </c>
      <c r="B29" s="34" t="s">
        <v>50</v>
      </c>
      <c r="C29" s="35">
        <v>17156.72</v>
      </c>
      <c r="D29" s="35">
        <v>0</v>
      </c>
      <c r="E29" s="36"/>
      <c r="F29" s="37">
        <f t="shared" si="0"/>
        <v>17156.72</v>
      </c>
      <c r="G29" s="1"/>
    </row>
    <row r="30" spans="1:7" s="69" customFormat="1" ht="15.75" x14ac:dyDescent="0.25">
      <c r="A30" s="33" t="s">
        <v>51</v>
      </c>
      <c r="B30" s="34" t="s">
        <v>52</v>
      </c>
      <c r="C30" s="35">
        <v>8910.8799999999992</v>
      </c>
      <c r="D30" s="35">
        <v>0</v>
      </c>
      <c r="E30" s="36"/>
      <c r="F30" s="37">
        <f t="shared" si="0"/>
        <v>8910.8799999999992</v>
      </c>
      <c r="G30" s="1"/>
    </row>
    <row r="31" spans="1:7" s="69" customFormat="1" ht="15.75" x14ac:dyDescent="0.25">
      <c r="A31" s="33" t="s">
        <v>53</v>
      </c>
      <c r="B31" s="34" t="s">
        <v>216</v>
      </c>
      <c r="C31" s="35">
        <f>39647.48+21235.65</f>
        <v>60883.130000000005</v>
      </c>
      <c r="D31" s="35">
        <v>0</v>
      </c>
      <c r="E31" s="36"/>
      <c r="F31" s="37">
        <f t="shared" si="0"/>
        <v>60883.130000000005</v>
      </c>
      <c r="G31" s="1"/>
    </row>
    <row r="32" spans="1:7" s="69" customFormat="1" ht="15.75" x14ac:dyDescent="0.25">
      <c r="A32" s="33" t="s">
        <v>54</v>
      </c>
      <c r="B32" s="34" t="s">
        <v>55</v>
      </c>
      <c r="C32" s="35">
        <v>12037.98</v>
      </c>
      <c r="D32" s="35">
        <v>0</v>
      </c>
      <c r="E32" s="36"/>
      <c r="F32" s="37">
        <f t="shared" si="0"/>
        <v>12037.98</v>
      </c>
      <c r="G32" s="1"/>
    </row>
    <row r="33" spans="1:7" s="69" customFormat="1" ht="15.75" x14ac:dyDescent="0.25">
      <c r="A33" s="33" t="s">
        <v>56</v>
      </c>
      <c r="B33" s="34" t="s">
        <v>57</v>
      </c>
      <c r="C33" s="35">
        <v>10888.61</v>
      </c>
      <c r="D33" s="35">
        <v>0</v>
      </c>
      <c r="E33" s="36"/>
      <c r="F33" s="37">
        <f t="shared" si="0"/>
        <v>10888.61</v>
      </c>
      <c r="G33" s="1"/>
    </row>
    <row r="34" spans="1:7" s="69" customFormat="1" ht="17.25" customHeight="1" x14ac:dyDescent="0.25">
      <c r="A34" s="33" t="s">
        <v>58</v>
      </c>
      <c r="B34" s="34" t="s">
        <v>241</v>
      </c>
      <c r="C34" s="35">
        <v>10554.26</v>
      </c>
      <c r="D34" s="35">
        <v>0</v>
      </c>
      <c r="E34" s="36"/>
      <c r="F34" s="37">
        <f t="shared" si="0"/>
        <v>10554.26</v>
      </c>
      <c r="G34" s="1"/>
    </row>
    <row r="35" spans="1:7" s="69" customFormat="1" ht="15.75" x14ac:dyDescent="0.25">
      <c r="A35" s="33" t="s">
        <v>59</v>
      </c>
      <c r="B35" s="34" t="s">
        <v>60</v>
      </c>
      <c r="C35" s="35">
        <v>14958.62</v>
      </c>
      <c r="D35" s="35">
        <v>0</v>
      </c>
      <c r="E35" s="36"/>
      <c r="F35" s="37">
        <f t="shared" si="0"/>
        <v>14958.62</v>
      </c>
      <c r="G35" s="1"/>
    </row>
    <row r="36" spans="1:7" s="69" customFormat="1" ht="15.75" x14ac:dyDescent="0.25">
      <c r="A36" s="33" t="s">
        <v>61</v>
      </c>
      <c r="B36" s="34" t="s">
        <v>62</v>
      </c>
      <c r="C36" s="35">
        <v>10664.19</v>
      </c>
      <c r="D36" s="35">
        <v>0</v>
      </c>
      <c r="E36" s="36"/>
      <c r="F36" s="37">
        <f t="shared" si="0"/>
        <v>10664.19</v>
      </c>
      <c r="G36" s="1"/>
    </row>
    <row r="37" spans="1:7" s="69" customFormat="1" ht="15.75" x14ac:dyDescent="0.25">
      <c r="A37" s="33" t="s">
        <v>63</v>
      </c>
      <c r="B37" s="34" t="s">
        <v>64</v>
      </c>
      <c r="C37" s="35">
        <v>2259.61</v>
      </c>
      <c r="D37" s="35">
        <v>0</v>
      </c>
      <c r="E37" s="36"/>
      <c r="F37" s="37">
        <f t="shared" si="0"/>
        <v>2259.61</v>
      </c>
      <c r="G37" s="1"/>
    </row>
    <row r="38" spans="1:7" s="69" customFormat="1" ht="15.75" x14ac:dyDescent="0.25">
      <c r="A38" s="33" t="s">
        <v>65</v>
      </c>
      <c r="B38" s="34" t="s">
        <v>66</v>
      </c>
      <c r="C38" s="35">
        <v>9571.8700000000008</v>
      </c>
      <c r="D38" s="35">
        <v>0</v>
      </c>
      <c r="E38" s="36"/>
      <c r="F38" s="37">
        <f t="shared" si="0"/>
        <v>9571.8700000000008</v>
      </c>
      <c r="G38" s="1"/>
    </row>
    <row r="39" spans="1:7" s="69" customFormat="1" ht="15.75" x14ac:dyDescent="0.25">
      <c r="A39" s="33" t="s">
        <v>67</v>
      </c>
      <c r="B39" s="34" t="s">
        <v>68</v>
      </c>
      <c r="C39" s="35">
        <v>15830.33</v>
      </c>
      <c r="D39" s="35">
        <v>0</v>
      </c>
      <c r="E39" s="36"/>
      <c r="F39" s="37">
        <f t="shared" si="0"/>
        <v>15830.33</v>
      </c>
      <c r="G39" s="1"/>
    </row>
    <row r="40" spans="1:7" s="69" customFormat="1" ht="15.75" x14ac:dyDescent="0.25">
      <c r="A40" s="33" t="s">
        <v>69</v>
      </c>
      <c r="B40" s="34" t="s">
        <v>70</v>
      </c>
      <c r="C40" s="35">
        <v>8262.01</v>
      </c>
      <c r="D40" s="35">
        <v>0</v>
      </c>
      <c r="E40" s="36"/>
      <c r="F40" s="37">
        <f t="shared" si="0"/>
        <v>8262.01</v>
      </c>
      <c r="G40" s="1"/>
    </row>
    <row r="41" spans="1:7" s="69" customFormat="1" ht="15.75" x14ac:dyDescent="0.25">
      <c r="A41" s="33" t="s">
        <v>71</v>
      </c>
      <c r="B41" s="34" t="s">
        <v>72</v>
      </c>
      <c r="C41" s="35">
        <v>60701.48</v>
      </c>
      <c r="D41" s="35">
        <v>0</v>
      </c>
      <c r="E41" s="36"/>
      <c r="F41" s="37">
        <f t="shared" si="0"/>
        <v>60701.48</v>
      </c>
      <c r="G41" s="1"/>
    </row>
    <row r="42" spans="1:7" s="69" customFormat="1" ht="15.75" x14ac:dyDescent="0.25">
      <c r="A42" s="33" t="s">
        <v>73</v>
      </c>
      <c r="B42" s="34" t="s">
        <v>74</v>
      </c>
      <c r="C42" s="35">
        <v>22241.02</v>
      </c>
      <c r="D42" s="35">
        <v>0</v>
      </c>
      <c r="E42" s="36"/>
      <c r="F42" s="37">
        <f t="shared" si="0"/>
        <v>22241.02</v>
      </c>
      <c r="G42" s="1"/>
    </row>
    <row r="43" spans="1:7" s="69" customFormat="1" ht="15.75" x14ac:dyDescent="0.25">
      <c r="A43" s="33" t="s">
        <v>75</v>
      </c>
      <c r="B43" s="34" t="s">
        <v>76</v>
      </c>
      <c r="C43" s="35">
        <v>20130.259999999998</v>
      </c>
      <c r="D43" s="35">
        <v>0</v>
      </c>
      <c r="E43" s="36"/>
      <c r="F43" s="37">
        <f t="shared" si="0"/>
        <v>20130.259999999998</v>
      </c>
      <c r="G43" s="1"/>
    </row>
    <row r="44" spans="1:7" s="69" customFormat="1" ht="15.75" x14ac:dyDescent="0.25">
      <c r="A44" s="33" t="s">
        <v>77</v>
      </c>
      <c r="B44" s="34" t="s">
        <v>78</v>
      </c>
      <c r="C44" s="35">
        <v>12826.86</v>
      </c>
      <c r="D44" s="35">
        <v>0</v>
      </c>
      <c r="E44" s="36"/>
      <c r="F44" s="37">
        <f t="shared" si="0"/>
        <v>12826.86</v>
      </c>
      <c r="G44" s="1"/>
    </row>
    <row r="45" spans="1:7" s="69" customFormat="1" ht="15.75" x14ac:dyDescent="0.25">
      <c r="A45" s="33" t="s">
        <v>79</v>
      </c>
      <c r="B45" s="34" t="s">
        <v>80</v>
      </c>
      <c r="C45" s="35">
        <v>10367.44</v>
      </c>
      <c r="D45" s="35">
        <v>0</v>
      </c>
      <c r="E45" s="40"/>
      <c r="F45" s="37">
        <f t="shared" si="0"/>
        <v>10367.44</v>
      </c>
      <c r="G45" s="1"/>
    </row>
    <row r="46" spans="1:7" s="69" customFormat="1" ht="15.75" x14ac:dyDescent="0.25">
      <c r="A46" s="33" t="s">
        <v>81</v>
      </c>
      <c r="B46" s="34" t="s">
        <v>82</v>
      </c>
      <c r="C46" s="35">
        <v>14235.82</v>
      </c>
      <c r="D46" s="35">
        <v>0</v>
      </c>
      <c r="E46" s="36"/>
      <c r="F46" s="37">
        <f t="shared" si="0"/>
        <v>14235.82</v>
      </c>
      <c r="G46" s="1"/>
    </row>
    <row r="47" spans="1:7" s="69" customFormat="1" ht="15.75" x14ac:dyDescent="0.25">
      <c r="A47" s="33" t="s">
        <v>83</v>
      </c>
      <c r="B47" s="34" t="s">
        <v>84</v>
      </c>
      <c r="C47" s="35">
        <v>14482.78</v>
      </c>
      <c r="D47" s="35">
        <v>0</v>
      </c>
      <c r="E47" s="36"/>
      <c r="F47" s="37">
        <f t="shared" si="0"/>
        <v>14482.78</v>
      </c>
      <c r="G47" s="1"/>
    </row>
    <row r="48" spans="1:7" s="69" customFormat="1" ht="15.75" x14ac:dyDescent="0.25">
      <c r="A48" s="33" t="s">
        <v>85</v>
      </c>
      <c r="B48" s="34" t="s">
        <v>86</v>
      </c>
      <c r="C48" s="35">
        <v>64783.63</v>
      </c>
      <c r="D48" s="35">
        <v>0</v>
      </c>
      <c r="E48" s="36"/>
      <c r="F48" s="37">
        <f t="shared" si="0"/>
        <v>64783.63</v>
      </c>
      <c r="G48" s="1"/>
    </row>
    <row r="49" spans="1:7" s="69" customFormat="1" ht="15.75" x14ac:dyDescent="0.25">
      <c r="A49" s="33" t="s">
        <v>87</v>
      </c>
      <c r="B49" s="34" t="s">
        <v>88</v>
      </c>
      <c r="C49" s="35">
        <v>522035.08</v>
      </c>
      <c r="D49" s="35">
        <v>102720.81</v>
      </c>
      <c r="E49" s="36"/>
      <c r="F49" s="37">
        <f>SUM(C49+D49)</f>
        <v>624755.89</v>
      </c>
      <c r="G49" s="1"/>
    </row>
    <row r="50" spans="1:7" s="69" customFormat="1" ht="15.75" x14ac:dyDescent="0.25">
      <c r="A50" s="33" t="s">
        <v>89</v>
      </c>
      <c r="B50" s="34" t="s">
        <v>90</v>
      </c>
      <c r="C50" s="35">
        <f>1791125.32</f>
        <v>1791125.32</v>
      </c>
      <c r="D50" s="35">
        <v>89556.85</v>
      </c>
      <c r="E50" s="36"/>
      <c r="F50" s="37">
        <f>SUM(C50+D50)</f>
        <v>1880682.1700000002</v>
      </c>
      <c r="G50" s="1"/>
    </row>
    <row r="51" spans="1:7" s="69" customFormat="1" ht="15.75" x14ac:dyDescent="0.25">
      <c r="A51" s="33" t="s">
        <v>91</v>
      </c>
      <c r="B51" s="34" t="s">
        <v>92</v>
      </c>
      <c r="C51" s="35">
        <v>3653.03</v>
      </c>
      <c r="D51" s="35">
        <v>0</v>
      </c>
      <c r="E51" s="36"/>
      <c r="F51" s="37">
        <f t="shared" ref="F51:F60" si="1">+C51</f>
        <v>3653.03</v>
      </c>
      <c r="G51" s="1"/>
    </row>
    <row r="52" spans="1:7" s="69" customFormat="1" ht="15.75" x14ac:dyDescent="0.25">
      <c r="A52" s="33" t="s">
        <v>93</v>
      </c>
      <c r="B52" s="34" t="s">
        <v>94</v>
      </c>
      <c r="C52" s="35">
        <v>11739.27</v>
      </c>
      <c r="D52" s="35">
        <v>0</v>
      </c>
      <c r="E52" s="36"/>
      <c r="F52" s="37">
        <f t="shared" si="1"/>
        <v>11739.27</v>
      </c>
      <c r="G52" s="1"/>
    </row>
    <row r="53" spans="1:7" s="69" customFormat="1" ht="15.75" x14ac:dyDescent="0.25">
      <c r="A53" s="33" t="s">
        <v>95</v>
      </c>
      <c r="B53" s="34" t="s">
        <v>96</v>
      </c>
      <c r="C53" s="35">
        <v>4766.1899999999996</v>
      </c>
      <c r="D53" s="35">
        <v>0</v>
      </c>
      <c r="E53" s="36"/>
      <c r="F53" s="37">
        <f t="shared" si="1"/>
        <v>4766.1899999999996</v>
      </c>
      <c r="G53" s="1"/>
    </row>
    <row r="54" spans="1:7" s="69" customFormat="1" ht="15.75" x14ac:dyDescent="0.25">
      <c r="A54" s="33" t="s">
        <v>97</v>
      </c>
      <c r="B54" s="34" t="s">
        <v>98</v>
      </c>
      <c r="C54" s="35">
        <v>1862.1</v>
      </c>
      <c r="D54" s="35">
        <v>0</v>
      </c>
      <c r="E54" s="36"/>
      <c r="F54" s="37">
        <f t="shared" si="1"/>
        <v>1862.1</v>
      </c>
      <c r="G54" s="1"/>
    </row>
    <row r="55" spans="1:7" s="69" customFormat="1" ht="15.75" x14ac:dyDescent="0.25">
      <c r="A55" s="33" t="s">
        <v>99</v>
      </c>
      <c r="B55" s="34" t="s">
        <v>100</v>
      </c>
      <c r="C55" s="35">
        <v>12347.83</v>
      </c>
      <c r="D55" s="35">
        <v>0</v>
      </c>
      <c r="E55" s="36"/>
      <c r="F55" s="37">
        <f t="shared" si="1"/>
        <v>12347.83</v>
      </c>
      <c r="G55" s="1"/>
    </row>
    <row r="56" spans="1:7" s="69" customFormat="1" ht="15.75" x14ac:dyDescent="0.25">
      <c r="A56" s="33" t="s">
        <v>101</v>
      </c>
      <c r="B56" s="34" t="s">
        <v>102</v>
      </c>
      <c r="C56" s="35">
        <v>136729.87</v>
      </c>
      <c r="D56" s="35">
        <v>0</v>
      </c>
      <c r="E56" s="36"/>
      <c r="F56" s="37">
        <f t="shared" si="1"/>
        <v>136729.87</v>
      </c>
      <c r="G56" s="1"/>
    </row>
    <row r="57" spans="1:7" s="69" customFormat="1" ht="15.75" x14ac:dyDescent="0.25">
      <c r="A57" s="33" t="s">
        <v>103</v>
      </c>
      <c r="B57" s="34" t="s">
        <v>104</v>
      </c>
      <c r="C57" s="35">
        <f>38043.97+37888.62</f>
        <v>75932.59</v>
      </c>
      <c r="D57" s="35">
        <v>0</v>
      </c>
      <c r="E57" s="36"/>
      <c r="F57" s="37">
        <f t="shared" si="1"/>
        <v>75932.59</v>
      </c>
      <c r="G57" s="1"/>
    </row>
    <row r="58" spans="1:7" s="69" customFormat="1" ht="15.75" x14ac:dyDescent="0.25">
      <c r="A58" s="33" t="s">
        <v>105</v>
      </c>
      <c r="B58" s="34" t="s">
        <v>106</v>
      </c>
      <c r="C58" s="35">
        <v>15356.48</v>
      </c>
      <c r="D58" s="35">
        <v>0</v>
      </c>
      <c r="E58" s="36"/>
      <c r="F58" s="37">
        <f t="shared" si="1"/>
        <v>15356.48</v>
      </c>
      <c r="G58" s="1"/>
    </row>
    <row r="59" spans="1:7" s="69" customFormat="1" ht="15.75" x14ac:dyDescent="0.25">
      <c r="A59" s="33" t="s">
        <v>107</v>
      </c>
      <c r="B59" s="34" t="s">
        <v>108</v>
      </c>
      <c r="C59" s="41">
        <f>24990.96+26754.6+145995.09</f>
        <v>197740.65</v>
      </c>
      <c r="D59" s="35">
        <v>0</v>
      </c>
      <c r="E59" s="36"/>
      <c r="F59" s="37">
        <f t="shared" si="1"/>
        <v>197740.65</v>
      </c>
      <c r="G59" s="1"/>
    </row>
    <row r="60" spans="1:7" s="69" customFormat="1" ht="15.75" x14ac:dyDescent="0.25">
      <c r="A60" s="33" t="s">
        <v>109</v>
      </c>
      <c r="B60" s="34" t="s">
        <v>110</v>
      </c>
      <c r="C60" s="35">
        <v>845137.19</v>
      </c>
      <c r="D60" s="35">
        <v>0</v>
      </c>
      <c r="E60" s="36"/>
      <c r="F60" s="37">
        <f t="shared" si="1"/>
        <v>845137.19</v>
      </c>
      <c r="G60" s="1"/>
    </row>
    <row r="61" spans="1:7" s="69" customFormat="1" ht="15.75" x14ac:dyDescent="0.25">
      <c r="A61" s="33" t="s">
        <v>111</v>
      </c>
      <c r="B61" s="34" t="s">
        <v>112</v>
      </c>
      <c r="C61" s="35">
        <v>385826.05</v>
      </c>
      <c r="D61" s="35">
        <v>13500</v>
      </c>
      <c r="E61" s="36"/>
      <c r="F61" s="37">
        <f>SUM(C61+D61)</f>
        <v>399326.05</v>
      </c>
      <c r="G61" s="1"/>
    </row>
    <row r="62" spans="1:7" s="69" customFormat="1" ht="15.75" x14ac:dyDescent="0.25">
      <c r="A62" s="33" t="s">
        <v>113</v>
      </c>
      <c r="B62" s="34" t="s">
        <v>114</v>
      </c>
      <c r="C62" s="35">
        <v>1825061.84</v>
      </c>
      <c r="D62" s="35">
        <v>40000</v>
      </c>
      <c r="E62" s="36"/>
      <c r="F62" s="37">
        <f>SUM(C62+D62)</f>
        <v>1865061.84</v>
      </c>
      <c r="G62" s="1"/>
    </row>
    <row r="63" spans="1:7" s="69" customFormat="1" ht="15.75" x14ac:dyDescent="0.25">
      <c r="A63" s="33" t="s">
        <v>115</v>
      </c>
      <c r="B63" s="34" t="s">
        <v>116</v>
      </c>
      <c r="C63" s="35">
        <v>495014.39</v>
      </c>
      <c r="D63" s="35">
        <v>13500</v>
      </c>
      <c r="E63" s="36"/>
      <c r="F63" s="37">
        <f>SUM(C63+D63)</f>
        <v>508514.39</v>
      </c>
      <c r="G63" s="1"/>
    </row>
    <row r="64" spans="1:7" s="69" customFormat="1" ht="15.75" x14ac:dyDescent="0.25">
      <c r="A64" s="33" t="s">
        <v>117</v>
      </c>
      <c r="B64" s="34" t="s">
        <v>118</v>
      </c>
      <c r="C64" s="35">
        <v>33615.31</v>
      </c>
      <c r="D64" s="35">
        <v>0</v>
      </c>
      <c r="E64" s="36"/>
      <c r="F64" s="37">
        <f t="shared" ref="F64:F71" si="2">+C64</f>
        <v>33615.31</v>
      </c>
      <c r="G64" s="1"/>
    </row>
    <row r="65" spans="1:7" s="69" customFormat="1" ht="15.75" x14ac:dyDescent="0.25">
      <c r="A65" s="33" t="s">
        <v>119</v>
      </c>
      <c r="B65" s="34" t="s">
        <v>120</v>
      </c>
      <c r="C65" s="35">
        <v>281819.67</v>
      </c>
      <c r="D65" s="35">
        <v>0</v>
      </c>
      <c r="E65" s="36"/>
      <c r="F65" s="37">
        <f t="shared" si="2"/>
        <v>281819.67</v>
      </c>
      <c r="G65" s="1"/>
    </row>
    <row r="66" spans="1:7" s="72" customFormat="1" ht="15.75" x14ac:dyDescent="0.25">
      <c r="A66" s="33" t="s">
        <v>121</v>
      </c>
      <c r="B66" s="34" t="s">
        <v>122</v>
      </c>
      <c r="C66" s="35">
        <v>162809.71</v>
      </c>
      <c r="D66" s="35">
        <v>0</v>
      </c>
      <c r="E66" s="36"/>
      <c r="F66" s="37">
        <f t="shared" si="2"/>
        <v>162809.71</v>
      </c>
      <c r="G66" s="1"/>
    </row>
    <row r="67" spans="1:7" s="72" customFormat="1" ht="15.75" x14ac:dyDescent="0.25">
      <c r="A67" s="33" t="s">
        <v>123</v>
      </c>
      <c r="B67" s="34" t="s">
        <v>124</v>
      </c>
      <c r="C67" s="35">
        <v>183786.78</v>
      </c>
      <c r="D67" s="35">
        <v>0</v>
      </c>
      <c r="E67" s="36"/>
      <c r="F67" s="37">
        <f t="shared" si="2"/>
        <v>183786.78</v>
      </c>
      <c r="G67" s="1"/>
    </row>
    <row r="68" spans="1:7" s="72" customFormat="1" ht="15.75" x14ac:dyDescent="0.25">
      <c r="A68" s="33" t="s">
        <v>125</v>
      </c>
      <c r="B68" s="34" t="s">
        <v>126</v>
      </c>
      <c r="C68" s="35">
        <v>18254.79</v>
      </c>
      <c r="D68" s="35">
        <v>0</v>
      </c>
      <c r="E68" s="36"/>
      <c r="F68" s="37">
        <f t="shared" si="2"/>
        <v>18254.79</v>
      </c>
      <c r="G68" s="1"/>
    </row>
    <row r="69" spans="1:7" s="72" customFormat="1" ht="15.75" x14ac:dyDescent="0.25">
      <c r="A69" s="33" t="s">
        <v>127</v>
      </c>
      <c r="B69" s="34" t="s">
        <v>128</v>
      </c>
      <c r="C69" s="35">
        <v>172009.3</v>
      </c>
      <c r="D69" s="35">
        <v>0</v>
      </c>
      <c r="E69" s="36"/>
      <c r="F69" s="37">
        <f t="shared" si="2"/>
        <v>172009.3</v>
      </c>
      <c r="G69" s="1"/>
    </row>
    <row r="70" spans="1:7" s="72" customFormat="1" ht="15.75" x14ac:dyDescent="0.25">
      <c r="A70" s="33" t="s">
        <v>129</v>
      </c>
      <c r="B70" s="34" t="s">
        <v>130</v>
      </c>
      <c r="C70" s="35">
        <v>1642823.18</v>
      </c>
      <c r="D70" s="35">
        <v>0</v>
      </c>
      <c r="E70" s="36"/>
      <c r="F70" s="37">
        <f t="shared" si="2"/>
        <v>1642823.18</v>
      </c>
      <c r="G70" s="1"/>
    </row>
    <row r="71" spans="1:7" s="72" customFormat="1" ht="15.75" x14ac:dyDescent="0.25">
      <c r="A71" s="33" t="s">
        <v>220</v>
      </c>
      <c r="B71" s="34" t="s">
        <v>132</v>
      </c>
      <c r="C71" s="35">
        <f>269166.45+4365.14</f>
        <v>273531.59000000003</v>
      </c>
      <c r="D71" s="35">
        <v>0</v>
      </c>
      <c r="E71" s="36"/>
      <c r="F71" s="37">
        <f t="shared" si="2"/>
        <v>273531.59000000003</v>
      </c>
      <c r="G71" s="1"/>
    </row>
    <row r="72" spans="1:7" s="72" customFormat="1" ht="31.5" x14ac:dyDescent="0.25">
      <c r="A72" s="33" t="s">
        <v>221</v>
      </c>
      <c r="B72" s="34" t="s">
        <v>134</v>
      </c>
      <c r="C72" s="35">
        <v>2484376.11</v>
      </c>
      <c r="D72" s="35">
        <v>66500</v>
      </c>
      <c r="E72" s="36"/>
      <c r="F72" s="37">
        <f>SUM(C72+D72)</f>
        <v>2550876.11</v>
      </c>
      <c r="G72" s="1"/>
    </row>
    <row r="73" spans="1:7" s="72" customFormat="1" ht="15.75" x14ac:dyDescent="0.25">
      <c r="A73" s="33" t="s">
        <v>222</v>
      </c>
      <c r="B73" s="34" t="s">
        <v>136</v>
      </c>
      <c r="C73" s="35">
        <f>94578.58+54275.23</f>
        <v>148853.81</v>
      </c>
      <c r="D73" s="35">
        <v>0</v>
      </c>
      <c r="E73" s="36"/>
      <c r="F73" s="37">
        <f t="shared" ref="F73:F81" si="3">+C73</f>
        <v>148853.81</v>
      </c>
      <c r="G73" s="1"/>
    </row>
    <row r="74" spans="1:7" s="72" customFormat="1" ht="15.75" x14ac:dyDescent="0.25">
      <c r="A74" s="33" t="s">
        <v>131</v>
      </c>
      <c r="B74" s="34" t="s">
        <v>138</v>
      </c>
      <c r="C74" s="35">
        <v>140835.46</v>
      </c>
      <c r="D74" s="35">
        <v>0</v>
      </c>
      <c r="E74" s="36"/>
      <c r="F74" s="37">
        <f t="shared" si="3"/>
        <v>140835.46</v>
      </c>
      <c r="G74" s="1"/>
    </row>
    <row r="75" spans="1:7" s="72" customFormat="1" ht="15.75" x14ac:dyDescent="0.25">
      <c r="A75" s="33" t="s">
        <v>133</v>
      </c>
      <c r="B75" s="42" t="s">
        <v>140</v>
      </c>
      <c r="C75" s="43">
        <v>20891.36</v>
      </c>
      <c r="D75" s="43">
        <v>0</v>
      </c>
      <c r="E75" s="42"/>
      <c r="F75" s="44">
        <f t="shared" si="3"/>
        <v>20891.36</v>
      </c>
      <c r="G75" s="1"/>
    </row>
    <row r="76" spans="1:7" s="72" customFormat="1" ht="31.5" x14ac:dyDescent="0.25">
      <c r="A76" s="33" t="s">
        <v>135</v>
      </c>
      <c r="B76" s="34" t="s">
        <v>142</v>
      </c>
      <c r="C76" s="35">
        <v>583706.23</v>
      </c>
      <c r="D76" s="35">
        <v>0</v>
      </c>
      <c r="E76" s="36"/>
      <c r="F76" s="37">
        <f t="shared" si="3"/>
        <v>583706.23</v>
      </c>
      <c r="G76" s="1"/>
    </row>
    <row r="77" spans="1:7" s="72" customFormat="1" ht="15.75" x14ac:dyDescent="0.25">
      <c r="A77" s="33" t="s">
        <v>137</v>
      </c>
      <c r="B77" s="34" t="s">
        <v>144</v>
      </c>
      <c r="C77" s="35">
        <v>29751.72</v>
      </c>
      <c r="D77" s="35">
        <v>0</v>
      </c>
      <c r="E77" s="36"/>
      <c r="F77" s="37">
        <f t="shared" si="3"/>
        <v>29751.72</v>
      </c>
      <c r="G77" s="1"/>
    </row>
    <row r="78" spans="1:7" s="72" customFormat="1" ht="15.75" x14ac:dyDescent="0.25">
      <c r="A78" s="33" t="s">
        <v>139</v>
      </c>
      <c r="B78" s="34" t="s">
        <v>146</v>
      </c>
      <c r="C78" s="35">
        <f>110822.23+412481.23</f>
        <v>523303.45999999996</v>
      </c>
      <c r="D78" s="35">
        <v>0</v>
      </c>
      <c r="E78" s="36"/>
      <c r="F78" s="37">
        <f t="shared" si="3"/>
        <v>523303.45999999996</v>
      </c>
      <c r="G78" s="1"/>
    </row>
    <row r="79" spans="1:7" s="72" customFormat="1" ht="15.75" x14ac:dyDescent="0.25">
      <c r="A79" s="33" t="s">
        <v>141</v>
      </c>
      <c r="B79" s="34" t="s">
        <v>148</v>
      </c>
      <c r="C79" s="35">
        <v>5272.77</v>
      </c>
      <c r="D79" s="35">
        <v>0</v>
      </c>
      <c r="E79" s="36"/>
      <c r="F79" s="37">
        <f t="shared" si="3"/>
        <v>5272.77</v>
      </c>
      <c r="G79" s="1"/>
    </row>
    <row r="80" spans="1:7" s="72" customFormat="1" ht="15.75" x14ac:dyDescent="0.25">
      <c r="A80" s="33" t="s">
        <v>143</v>
      </c>
      <c r="B80" s="34" t="s">
        <v>150</v>
      </c>
      <c r="C80" s="35">
        <v>131880.70000000001</v>
      </c>
      <c r="D80" s="35">
        <v>0</v>
      </c>
      <c r="E80" s="36"/>
      <c r="F80" s="37">
        <f t="shared" si="3"/>
        <v>131880.70000000001</v>
      </c>
      <c r="G80" s="1"/>
    </row>
    <row r="81" spans="1:7" s="72" customFormat="1" ht="15.75" x14ac:dyDescent="0.25">
      <c r="A81" s="33" t="s">
        <v>145</v>
      </c>
      <c r="B81" s="34" t="s">
        <v>151</v>
      </c>
      <c r="C81" s="35">
        <v>723884.53</v>
      </c>
      <c r="D81" s="35">
        <v>0</v>
      </c>
      <c r="E81" s="36"/>
      <c r="F81" s="37">
        <f t="shared" si="3"/>
        <v>723884.53</v>
      </c>
      <c r="G81" s="1"/>
    </row>
    <row r="82" spans="1:7" s="72" customFormat="1" ht="15.75" x14ac:dyDescent="0.25">
      <c r="A82" s="33" t="s">
        <v>147</v>
      </c>
      <c r="B82" s="45" t="s">
        <v>223</v>
      </c>
      <c r="C82" s="46">
        <v>4113338.03</v>
      </c>
      <c r="D82" s="35">
        <v>680531.48</v>
      </c>
      <c r="E82" s="36"/>
      <c r="F82" s="37">
        <f>D82+C82</f>
        <v>4793869.51</v>
      </c>
      <c r="G82" s="1"/>
    </row>
    <row r="83" spans="1:7" s="72" customFormat="1" ht="15.75" x14ac:dyDescent="0.25">
      <c r="A83" s="33" t="s">
        <v>149</v>
      </c>
      <c r="B83" s="34" t="s">
        <v>152</v>
      </c>
      <c r="C83" s="35">
        <v>542345.38</v>
      </c>
      <c r="D83" s="47">
        <v>0</v>
      </c>
      <c r="E83" s="36"/>
      <c r="F83" s="37">
        <f t="shared" ref="F83:F84" si="4">D83+C83</f>
        <v>542345.38</v>
      </c>
      <c r="G83" s="1"/>
    </row>
    <row r="84" spans="1:7" s="72" customFormat="1" ht="15.75" x14ac:dyDescent="0.25">
      <c r="A84" s="73" t="s">
        <v>228</v>
      </c>
      <c r="B84" s="74" t="s">
        <v>239</v>
      </c>
      <c r="C84" s="75">
        <v>3350650</v>
      </c>
      <c r="D84" s="75">
        <v>350000</v>
      </c>
      <c r="E84" s="76"/>
      <c r="F84" s="77">
        <f t="shared" si="4"/>
        <v>3700650</v>
      </c>
      <c r="G84" s="1"/>
    </row>
    <row r="85" spans="1:7" s="72" customFormat="1" ht="24.75" customHeight="1" thickBot="1" x14ac:dyDescent="0.3">
      <c r="A85" s="184" t="s">
        <v>229</v>
      </c>
      <c r="B85" s="184"/>
      <c r="C85" s="184"/>
      <c r="D85" s="184"/>
      <c r="E85" s="184"/>
      <c r="F85" s="184"/>
      <c r="G85" s="11">
        <f>ROUND(SUM(G11:G84),2)</f>
        <v>0</v>
      </c>
    </row>
    <row r="86" spans="1:7" s="72" customFormat="1" ht="18.75" customHeight="1" x14ac:dyDescent="0.25">
      <c r="A86" s="78" t="s">
        <v>169</v>
      </c>
      <c r="B86" s="79"/>
      <c r="C86" s="80"/>
      <c r="D86" s="80"/>
      <c r="E86" s="81" t="s">
        <v>158</v>
      </c>
      <c r="F86" s="82"/>
      <c r="G86" s="81"/>
    </row>
    <row r="87" spans="1:7" s="72" customFormat="1" ht="31.5" x14ac:dyDescent="0.25">
      <c r="A87" s="83" t="s">
        <v>10</v>
      </c>
      <c r="B87" s="84" t="s">
        <v>154</v>
      </c>
      <c r="C87" s="85"/>
      <c r="D87" s="85"/>
      <c r="E87" s="86" t="s">
        <v>159</v>
      </c>
      <c r="F87" s="87">
        <v>13500</v>
      </c>
      <c r="G87" s="12"/>
    </row>
    <row r="88" spans="1:7" s="72" customFormat="1" ht="31.5" x14ac:dyDescent="0.25">
      <c r="A88" s="83" t="s">
        <v>15</v>
      </c>
      <c r="B88" s="84" t="s">
        <v>16</v>
      </c>
      <c r="C88" s="85"/>
      <c r="D88" s="85"/>
      <c r="E88" s="86" t="s">
        <v>160</v>
      </c>
      <c r="F88" s="87">
        <v>7000</v>
      </c>
      <c r="G88" s="12"/>
    </row>
    <row r="89" spans="1:7" s="72" customFormat="1" ht="31.5" x14ac:dyDescent="0.25">
      <c r="A89" s="83" t="s">
        <v>17</v>
      </c>
      <c r="B89" s="84" t="s">
        <v>155</v>
      </c>
      <c r="C89" s="85"/>
      <c r="D89" s="85"/>
      <c r="E89" s="86" t="s">
        <v>161</v>
      </c>
      <c r="F89" s="87">
        <v>3000</v>
      </c>
      <c r="G89" s="12"/>
    </row>
    <row r="90" spans="1:7" s="72" customFormat="1" ht="31.5" x14ac:dyDescent="0.25">
      <c r="A90" s="83" t="s">
        <v>19</v>
      </c>
      <c r="B90" s="84" t="s">
        <v>46</v>
      </c>
      <c r="C90" s="85"/>
      <c r="D90" s="85"/>
      <c r="E90" s="86" t="s">
        <v>224</v>
      </c>
      <c r="F90" s="87">
        <v>3000</v>
      </c>
      <c r="G90" s="12"/>
    </row>
    <row r="91" spans="1:7" s="72" customFormat="1" ht="31.5" x14ac:dyDescent="0.25">
      <c r="A91" s="83" t="s">
        <v>21</v>
      </c>
      <c r="B91" s="84" t="s">
        <v>90</v>
      </c>
      <c r="C91" s="85"/>
      <c r="D91" s="85"/>
      <c r="E91" s="86" t="s">
        <v>162</v>
      </c>
      <c r="F91" s="87">
        <v>1500</v>
      </c>
      <c r="G91" s="12"/>
    </row>
    <row r="92" spans="1:7" s="72" customFormat="1" ht="31.5" x14ac:dyDescent="0.25">
      <c r="A92" s="83" t="s">
        <v>23</v>
      </c>
      <c r="B92" s="84" t="s">
        <v>116</v>
      </c>
      <c r="C92" s="85"/>
      <c r="D92" s="85"/>
      <c r="E92" s="86" t="s">
        <v>163</v>
      </c>
      <c r="F92" s="87">
        <v>4000</v>
      </c>
      <c r="G92" s="12"/>
    </row>
    <row r="93" spans="1:7" s="72" customFormat="1" ht="31.5" x14ac:dyDescent="0.25">
      <c r="A93" s="83" t="s">
        <v>25</v>
      </c>
      <c r="B93" s="84" t="s">
        <v>130</v>
      </c>
      <c r="C93" s="85"/>
      <c r="D93" s="85"/>
      <c r="E93" s="86" t="s">
        <v>164</v>
      </c>
      <c r="F93" s="87">
        <v>3000</v>
      </c>
      <c r="G93" s="12"/>
    </row>
    <row r="94" spans="1:7" s="72" customFormat="1" ht="31.5" x14ac:dyDescent="0.25">
      <c r="A94" s="83" t="s">
        <v>27</v>
      </c>
      <c r="B94" s="84" t="s">
        <v>156</v>
      </c>
      <c r="C94" s="85"/>
      <c r="D94" s="85"/>
      <c r="E94" s="86" t="s">
        <v>225</v>
      </c>
      <c r="F94" s="87">
        <v>13500</v>
      </c>
      <c r="G94" s="12"/>
    </row>
    <row r="95" spans="1:7" s="72" customFormat="1" ht="31.5" x14ac:dyDescent="0.25">
      <c r="A95" s="83" t="s">
        <v>29</v>
      </c>
      <c r="B95" s="84" t="s">
        <v>157</v>
      </c>
      <c r="C95" s="85"/>
      <c r="D95" s="85"/>
      <c r="E95" s="86" t="s">
        <v>226</v>
      </c>
      <c r="F95" s="87">
        <v>3000</v>
      </c>
      <c r="G95" s="12"/>
    </row>
    <row r="96" spans="1:7" s="72" customFormat="1" ht="31.5" x14ac:dyDescent="0.25">
      <c r="A96" s="83" t="s">
        <v>31</v>
      </c>
      <c r="B96" s="84" t="s">
        <v>165</v>
      </c>
      <c r="C96" s="85"/>
      <c r="D96" s="85"/>
      <c r="E96" s="86" t="s">
        <v>166</v>
      </c>
      <c r="F96" s="87">
        <v>1500</v>
      </c>
      <c r="G96" s="12"/>
    </row>
    <row r="97" spans="1:9" s="72" customFormat="1" ht="31.5" x14ac:dyDescent="0.25">
      <c r="A97" s="83" t="s">
        <v>33</v>
      </c>
      <c r="B97" s="88" t="s">
        <v>237</v>
      </c>
      <c r="C97" s="89"/>
      <c r="D97" s="89"/>
      <c r="E97" s="86" t="s">
        <v>246</v>
      </c>
      <c r="F97" s="87">
        <v>5500</v>
      </c>
      <c r="G97" s="12"/>
    </row>
    <row r="98" spans="1:9" s="72" customFormat="1" ht="31.5" x14ac:dyDescent="0.25">
      <c r="A98" s="83" t="s">
        <v>35</v>
      </c>
      <c r="B98" s="88" t="s">
        <v>240</v>
      </c>
      <c r="C98" s="89"/>
      <c r="D98" s="89"/>
      <c r="E98" s="86" t="s">
        <v>247</v>
      </c>
      <c r="F98" s="87">
        <v>5500</v>
      </c>
      <c r="G98" s="12"/>
    </row>
    <row r="99" spans="1:9" s="69" customFormat="1" ht="15.75" x14ac:dyDescent="0.2">
      <c r="A99" s="90" t="s">
        <v>37</v>
      </c>
      <c r="B99" s="91" t="str">
        <f>+B49</f>
        <v>Industrijska 25c, Reciklažno dvorište</v>
      </c>
      <c r="C99" s="89"/>
      <c r="D99" s="89"/>
      <c r="E99" s="86" t="s">
        <v>167</v>
      </c>
      <c r="F99" s="87">
        <v>13500</v>
      </c>
      <c r="G99" s="12"/>
      <c r="I99" s="72"/>
    </row>
    <row r="100" spans="1:9" s="72" customFormat="1" ht="15.75" x14ac:dyDescent="0.25">
      <c r="A100" s="90" t="s">
        <v>39</v>
      </c>
      <c r="B100" s="91" t="str">
        <f>+B50</f>
        <v>Industrijska 39, Poduzetnički inkubator</v>
      </c>
      <c r="C100" s="85"/>
      <c r="D100" s="85"/>
      <c r="E100" s="86" t="s">
        <v>168</v>
      </c>
      <c r="F100" s="87">
        <v>13500</v>
      </c>
      <c r="G100" s="12"/>
    </row>
    <row r="101" spans="1:9" s="92" customFormat="1" ht="21" customHeight="1" x14ac:dyDescent="0.2">
      <c r="A101" s="185" t="s">
        <v>213</v>
      </c>
      <c r="B101" s="185"/>
      <c r="C101" s="185"/>
      <c r="D101" s="185"/>
      <c r="E101" s="185"/>
      <c r="F101" s="185"/>
      <c r="G101" s="13">
        <f>ROUND(SUM(G87:G100),2)</f>
        <v>0</v>
      </c>
    </row>
    <row r="102" spans="1:9" s="61" customFormat="1" ht="18.75" customHeight="1" x14ac:dyDescent="0.25">
      <c r="A102" s="186" t="s">
        <v>235</v>
      </c>
      <c r="B102" s="186"/>
      <c r="C102" s="186"/>
      <c r="D102" s="186"/>
      <c r="E102" s="186"/>
      <c r="F102" s="186"/>
      <c r="G102" s="13">
        <f>G85</f>
        <v>0</v>
      </c>
    </row>
    <row r="103" spans="1:9" s="69" customFormat="1" ht="15.75" x14ac:dyDescent="0.2">
      <c r="A103" s="93" t="s">
        <v>169</v>
      </c>
      <c r="B103" s="94"/>
      <c r="C103" s="94"/>
      <c r="D103" s="94"/>
      <c r="E103" s="95" t="s">
        <v>158</v>
      </c>
      <c r="F103" s="96"/>
      <c r="G103" s="13"/>
    </row>
    <row r="104" spans="1:9" s="69" customFormat="1" ht="31.5" x14ac:dyDescent="0.2">
      <c r="A104" s="97" t="s">
        <v>10</v>
      </c>
      <c r="B104" s="85"/>
      <c r="C104" s="85"/>
      <c r="D104" s="85"/>
      <c r="E104" s="86" t="s">
        <v>170</v>
      </c>
      <c r="F104" s="58"/>
      <c r="G104" s="13">
        <f>ROUND(SUM(G87:G98),2)</f>
        <v>0</v>
      </c>
    </row>
    <row r="105" spans="1:9" s="69" customFormat="1" ht="15" customHeight="1" x14ac:dyDescent="0.2">
      <c r="A105" s="98" t="s">
        <v>15</v>
      </c>
      <c r="B105" s="99"/>
      <c r="C105" s="99"/>
      <c r="D105" s="99"/>
      <c r="E105" s="100" t="s">
        <v>171</v>
      </c>
      <c r="F105" s="58"/>
      <c r="G105" s="13">
        <f>ROUND((G99+G100),2)</f>
        <v>0</v>
      </c>
    </row>
    <row r="106" spans="1:9" s="69" customFormat="1" ht="21.95" customHeight="1" thickBot="1" x14ac:dyDescent="0.25">
      <c r="A106" s="187" t="s">
        <v>236</v>
      </c>
      <c r="B106" s="187"/>
      <c r="C106" s="187"/>
      <c r="D106" s="187"/>
      <c r="E106" s="187"/>
      <c r="F106" s="187"/>
      <c r="G106" s="60">
        <f>ROUND((G104+G105),2)</f>
        <v>0</v>
      </c>
    </row>
    <row r="107" spans="1:9" customFormat="1" ht="15" customHeight="1" thickTop="1" x14ac:dyDescent="0.25">
      <c r="A107" s="183" t="s">
        <v>203</v>
      </c>
      <c r="B107" s="183"/>
      <c r="C107" s="183"/>
      <c r="D107" s="183"/>
      <c r="E107" s="183"/>
      <c r="F107" s="183"/>
      <c r="G107" s="101">
        <f>ROUND((G102+G106),2)</f>
        <v>0</v>
      </c>
    </row>
    <row r="108" spans="1:9" customFormat="1" ht="15" x14ac:dyDescent="0.25">
      <c r="A108" s="61"/>
      <c r="B108" s="61"/>
      <c r="C108" s="61"/>
      <c r="D108" s="61"/>
      <c r="E108" s="62"/>
      <c r="F108" s="63"/>
      <c r="G108" s="64"/>
      <c r="H108" s="65"/>
    </row>
    <row r="109" spans="1:9" customFormat="1" ht="15" x14ac:dyDescent="0.25">
      <c r="A109" s="61"/>
      <c r="B109" s="61"/>
      <c r="C109" s="61"/>
      <c r="D109" s="61"/>
      <c r="E109" s="62"/>
      <c r="F109" s="63"/>
      <c r="G109" s="64"/>
      <c r="H109" s="65"/>
    </row>
    <row r="110" spans="1:9" customFormat="1" ht="15" x14ac:dyDescent="0.25">
      <c r="A110" s="61"/>
      <c r="B110" s="61"/>
      <c r="C110" s="61"/>
      <c r="D110" s="61"/>
      <c r="E110" s="62"/>
      <c r="F110" s="63"/>
      <c r="G110" s="64"/>
    </row>
    <row r="111" spans="1:9" customFormat="1" ht="15" x14ac:dyDescent="0.25">
      <c r="A111" s="61"/>
      <c r="B111" s="61"/>
      <c r="C111" s="61"/>
      <c r="D111" s="61"/>
      <c r="E111" s="65"/>
      <c r="F111" s="102"/>
      <c r="G111" s="65"/>
      <c r="H111" s="65"/>
    </row>
    <row r="112" spans="1:9" customFormat="1" ht="15" x14ac:dyDescent="0.25">
      <c r="A112" s="61"/>
      <c r="B112" s="61"/>
      <c r="C112" s="61"/>
      <c r="D112" s="61"/>
      <c r="E112" s="65"/>
      <c r="F112" s="102"/>
      <c r="G112" s="65"/>
      <c r="H112" s="65"/>
    </row>
    <row r="113" spans="1:8" customFormat="1" ht="15" x14ac:dyDescent="0.25">
      <c r="A113" s="61"/>
      <c r="B113" s="61"/>
      <c r="C113" s="61"/>
      <c r="D113" s="61"/>
      <c r="E113" s="65"/>
      <c r="F113" s="102"/>
      <c r="G113" s="65"/>
      <c r="H113" s="65"/>
    </row>
    <row r="114" spans="1:8" customFormat="1" ht="15" x14ac:dyDescent="0.25">
      <c r="A114" s="61"/>
      <c r="B114" s="61"/>
      <c r="C114" s="61"/>
      <c r="D114" s="61"/>
      <c r="E114" s="65"/>
      <c r="F114" s="102"/>
      <c r="G114" s="65"/>
      <c r="H114" s="65"/>
    </row>
    <row r="115" spans="1:8" customFormat="1" ht="15" x14ac:dyDescent="0.25">
      <c r="A115" s="61"/>
      <c r="B115" s="61"/>
      <c r="C115" s="61"/>
      <c r="D115" s="61"/>
      <c r="E115" s="62"/>
      <c r="F115" s="63"/>
      <c r="G115" s="65"/>
    </row>
    <row r="116" spans="1:8" customFormat="1" ht="15" x14ac:dyDescent="0.25">
      <c r="A116" s="61"/>
      <c r="B116" s="61"/>
      <c r="C116" s="61"/>
      <c r="D116" s="61"/>
      <c r="E116" s="62"/>
      <c r="F116" s="63"/>
      <c r="G116" s="65"/>
    </row>
    <row r="117" spans="1:8" customFormat="1" ht="15" x14ac:dyDescent="0.25">
      <c r="A117" s="61"/>
      <c r="B117" s="61"/>
      <c r="C117" s="61"/>
      <c r="D117" s="61"/>
      <c r="E117" s="62"/>
      <c r="F117" s="63"/>
      <c r="G117" s="65"/>
    </row>
    <row r="118" spans="1:8" customFormat="1" ht="15" x14ac:dyDescent="0.25">
      <c r="A118" s="61"/>
      <c r="B118" s="61"/>
      <c r="C118" s="61"/>
      <c r="D118" s="61"/>
      <c r="E118" s="62"/>
      <c r="F118" s="63"/>
      <c r="G118" s="64"/>
      <c r="H118" s="65"/>
    </row>
  </sheetData>
  <sheetProtection algorithmName="SHA-512" hashValue="odMnvjFzDe3GlnS1cnkp7ytNEeZAUgB4A86kWVQ4bCW2kXDqoUk7zgPrSs8uEyagzOfFmlZaZuZBH0t75dTzgA==" saltValue="i3gIqJYTwcKiTYd2HUNzVw==" spinCount="100000" sheet="1" objects="1" scenarios="1"/>
  <mergeCells count="5">
    <mergeCell ref="A107:F107"/>
    <mergeCell ref="A85:F85"/>
    <mergeCell ref="A101:F101"/>
    <mergeCell ref="A102:F102"/>
    <mergeCell ref="A106:F106"/>
  </mergeCells>
  <phoneticPr fontId="18" type="noConversion"/>
  <pageMargins left="0.70866141732283516" right="0.70866141732283516" top="0.74803149606299213" bottom="0.74803149606299213" header="0.31496062992126012" footer="0.31496062992126012"/>
  <pageSetup paperSize="9" scale="70" fitToWidth="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19"/>
  <sheetViews>
    <sheetView workbookViewId="0">
      <selection activeCell="D10" sqref="D10"/>
    </sheetView>
  </sheetViews>
  <sheetFormatPr defaultColWidth="8.85546875" defaultRowHeight="12.75" x14ac:dyDescent="0.25"/>
  <cols>
    <col min="1" max="1" width="5.5703125" style="61" customWidth="1"/>
    <col min="2" max="2" width="70" style="62" customWidth="1"/>
    <col min="3" max="3" width="21.42578125" style="61" customWidth="1"/>
    <col min="4" max="4" width="21" style="64" customWidth="1"/>
    <col min="5" max="5" width="8.85546875" style="65" customWidth="1"/>
    <col min="6" max="16384" width="8.85546875" style="65"/>
  </cols>
  <sheetData>
    <row r="1" spans="1:11" ht="15.75" x14ac:dyDescent="0.25">
      <c r="A1" s="14"/>
      <c r="B1" s="15" t="s">
        <v>0</v>
      </c>
      <c r="C1" s="103"/>
      <c r="D1" s="17"/>
    </row>
    <row r="2" spans="1:11" ht="15.75" x14ac:dyDescent="0.25">
      <c r="A2" s="14"/>
      <c r="B2" s="15" t="s">
        <v>1</v>
      </c>
      <c r="C2" s="103"/>
      <c r="D2" s="17"/>
    </row>
    <row r="3" spans="1:11" ht="15.75" x14ac:dyDescent="0.25">
      <c r="A3" s="14"/>
      <c r="B3" s="15" t="s">
        <v>2</v>
      </c>
      <c r="C3" s="103"/>
      <c r="D3" s="17"/>
    </row>
    <row r="4" spans="1:11" ht="15.75" x14ac:dyDescent="0.25">
      <c r="A4" s="14"/>
      <c r="B4" s="15"/>
      <c r="C4" s="103"/>
      <c r="D4" s="17"/>
    </row>
    <row r="5" spans="1:11" s="61" customFormat="1" ht="28.5" customHeight="1" x14ac:dyDescent="0.25">
      <c r="A5" s="14"/>
      <c r="B5" s="18" t="s">
        <v>172</v>
      </c>
      <c r="C5" s="18"/>
      <c r="D5" s="17"/>
    </row>
    <row r="6" spans="1:11" s="61" customFormat="1" ht="12.75" customHeight="1" thickBot="1" x14ac:dyDescent="0.3">
      <c r="A6" s="20"/>
      <c r="B6" s="20"/>
      <c r="C6" s="20"/>
      <c r="D6" s="14"/>
      <c r="E6" s="66"/>
      <c r="F6" s="66"/>
      <c r="G6" s="66"/>
      <c r="H6" s="66"/>
      <c r="I6" s="66"/>
      <c r="J6" s="66"/>
      <c r="K6" s="66"/>
    </row>
    <row r="7" spans="1:11" s="69" customFormat="1" ht="66" customHeight="1" x14ac:dyDescent="0.2">
      <c r="A7" s="104" t="s">
        <v>4</v>
      </c>
      <c r="B7" s="105" t="s">
        <v>8</v>
      </c>
      <c r="C7" s="106" t="s">
        <v>234</v>
      </c>
      <c r="D7" s="107" t="s">
        <v>9</v>
      </c>
      <c r="E7" s="65"/>
      <c r="F7" s="65"/>
      <c r="G7" s="65"/>
      <c r="H7" s="65"/>
      <c r="I7" s="65"/>
      <c r="J7" s="65"/>
      <c r="K7" s="65"/>
    </row>
    <row r="8" spans="1:11" s="109" customFormat="1" ht="15.75" x14ac:dyDescent="0.25">
      <c r="A8" s="108">
        <v>1</v>
      </c>
      <c r="B8" s="27">
        <v>2</v>
      </c>
      <c r="C8" s="26">
        <v>3</v>
      </c>
      <c r="D8" s="26">
        <v>4</v>
      </c>
    </row>
    <row r="9" spans="1:11" s="111" customFormat="1" ht="26.25" customHeight="1" x14ac:dyDescent="0.2">
      <c r="A9" s="188" t="s">
        <v>173</v>
      </c>
      <c r="B9" s="188"/>
      <c r="C9" s="188"/>
      <c r="D9" s="110"/>
      <c r="E9" s="65"/>
      <c r="F9" s="65"/>
      <c r="G9" s="65"/>
      <c r="H9" s="65"/>
      <c r="I9" s="65"/>
      <c r="J9" s="65"/>
      <c r="K9" s="65"/>
    </row>
    <row r="10" spans="1:11" s="72" customFormat="1" ht="31.5" x14ac:dyDescent="0.25">
      <c r="A10" s="97" t="s">
        <v>10</v>
      </c>
      <c r="B10" s="112" t="s">
        <v>230</v>
      </c>
      <c r="C10" s="113">
        <v>66500</v>
      </c>
      <c r="D10" s="4"/>
    </row>
    <row r="11" spans="1:11" s="72" customFormat="1" ht="31.5" x14ac:dyDescent="0.25">
      <c r="A11" s="97" t="s">
        <v>15</v>
      </c>
      <c r="B11" s="112" t="s">
        <v>231</v>
      </c>
      <c r="C11" s="113">
        <v>13500</v>
      </c>
      <c r="D11" s="4"/>
    </row>
    <row r="12" spans="1:11" s="72" customFormat="1" ht="31.5" x14ac:dyDescent="0.25">
      <c r="A12" s="97" t="s">
        <v>17</v>
      </c>
      <c r="B12" s="112" t="s">
        <v>232</v>
      </c>
      <c r="C12" s="113">
        <v>11000</v>
      </c>
      <c r="D12" s="4"/>
    </row>
    <row r="13" spans="1:11" s="72" customFormat="1" ht="15" customHeight="1" x14ac:dyDescent="0.25">
      <c r="A13" s="97" t="s">
        <v>19</v>
      </c>
      <c r="B13" s="112" t="s">
        <v>174</v>
      </c>
      <c r="C13" s="113">
        <v>66500</v>
      </c>
      <c r="D13" s="4"/>
    </row>
    <row r="14" spans="1:11" s="72" customFormat="1" ht="15.75" x14ac:dyDescent="0.25">
      <c r="A14" s="97" t="s">
        <v>21</v>
      </c>
      <c r="B14" s="112" t="s">
        <v>175</v>
      </c>
      <c r="C14" s="113">
        <v>66500</v>
      </c>
      <c r="D14" s="4"/>
    </row>
    <row r="15" spans="1:11" s="72" customFormat="1" ht="15.75" x14ac:dyDescent="0.25">
      <c r="A15" s="189" t="s">
        <v>243</v>
      </c>
      <c r="B15" s="189"/>
      <c r="C15" s="189"/>
      <c r="D15" s="114"/>
    </row>
    <row r="16" spans="1:11" s="72" customFormat="1" ht="31.5" x14ac:dyDescent="0.25">
      <c r="A16" s="97" t="s">
        <v>23</v>
      </c>
      <c r="B16" s="115" t="s">
        <v>214</v>
      </c>
      <c r="C16" s="113" t="s">
        <v>176</v>
      </c>
      <c r="D16" s="4"/>
    </row>
    <row r="17" spans="1:11" s="72" customFormat="1" ht="15.75" x14ac:dyDescent="0.25">
      <c r="A17" s="97" t="s">
        <v>25</v>
      </c>
      <c r="B17" s="116" t="s">
        <v>215</v>
      </c>
      <c r="C17" s="113" t="s">
        <v>176</v>
      </c>
      <c r="D17" s="4"/>
    </row>
    <row r="18" spans="1:11" customFormat="1" ht="14.25" customHeight="1" x14ac:dyDescent="0.25">
      <c r="A18" s="190" t="s">
        <v>203</v>
      </c>
      <c r="B18" s="190"/>
      <c r="C18" s="190"/>
      <c r="D18" s="117">
        <f>ROUND(SUM(D10:D17),2)</f>
        <v>0</v>
      </c>
      <c r="E18" s="65"/>
      <c r="F18" s="65"/>
      <c r="G18" s="65"/>
      <c r="H18" s="65"/>
      <c r="I18" s="65"/>
      <c r="J18" s="65"/>
      <c r="K18" s="65"/>
    </row>
    <row r="19" spans="1:11" customFormat="1" ht="15" x14ac:dyDescent="0.25">
      <c r="A19" s="61"/>
      <c r="B19" s="62"/>
      <c r="C19" s="61"/>
      <c r="D19" s="64"/>
      <c r="E19" s="65"/>
      <c r="F19" s="65"/>
      <c r="G19" s="65"/>
      <c r="H19" s="65"/>
      <c r="I19" s="65"/>
      <c r="J19" s="65"/>
      <c r="K19" s="65"/>
    </row>
  </sheetData>
  <sheetProtection algorithmName="SHA-512" hashValue="Nz88jnnarS8RjtfzmJ7z1sSNWN2u82hc9bFJnsCiUSDPwF8UcS6XRDmDSOj/BfxSIYIan66A4p9Q4LULSDfr5Q==" saltValue="Z6PRbcWQTSo3dinTXOqnVA==" spinCount="100000" sheet="1" objects="1" scenarios="1"/>
  <mergeCells count="3">
    <mergeCell ref="A9:C9"/>
    <mergeCell ref="A15:C15"/>
    <mergeCell ref="A18:C18"/>
  </mergeCells>
  <pageMargins left="0.70866141732283516" right="0.70866141732283516" top="0.74803149606299213" bottom="0.74803149606299213" header="0.31496062992126012" footer="0.31496062992126012"/>
  <pageSetup paperSize="0" scale="80" fitToWidth="0" fitToHeight="0" orientation="landscape" horizontalDpi="0" verticalDpi="0" copie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31"/>
  <sheetViews>
    <sheetView workbookViewId="0">
      <selection activeCell="D10" sqref="D10"/>
    </sheetView>
  </sheetViews>
  <sheetFormatPr defaultRowHeight="12.75" x14ac:dyDescent="0.2"/>
  <cols>
    <col min="1" max="1" width="6.42578125" style="69" customWidth="1"/>
    <col min="2" max="2" width="54.28515625" style="69" customWidth="1"/>
    <col min="3" max="3" width="18.28515625" style="69" customWidth="1"/>
    <col min="4" max="4" width="21.28515625" style="69" customWidth="1"/>
    <col min="5" max="5" width="9.140625" style="69" customWidth="1"/>
    <col min="6" max="16384" width="9.140625" style="69"/>
  </cols>
  <sheetData>
    <row r="1" spans="1:10" s="65" customFormat="1" ht="15.75" x14ac:dyDescent="0.25">
      <c r="A1" s="14"/>
      <c r="B1" s="15" t="s">
        <v>0</v>
      </c>
      <c r="C1" s="103"/>
      <c r="D1" s="17"/>
    </row>
    <row r="2" spans="1:10" s="65" customFormat="1" ht="15.75" x14ac:dyDescent="0.25">
      <c r="A2" s="14"/>
      <c r="B2" s="15" t="s">
        <v>1</v>
      </c>
      <c r="C2" s="103"/>
      <c r="D2" s="17"/>
    </row>
    <row r="3" spans="1:10" s="65" customFormat="1" ht="15.75" x14ac:dyDescent="0.25">
      <c r="A3" s="14"/>
      <c r="B3" s="15" t="s">
        <v>2</v>
      </c>
      <c r="C3" s="103"/>
      <c r="D3" s="17"/>
    </row>
    <row r="4" spans="1:10" ht="15.75" x14ac:dyDescent="0.25">
      <c r="A4" s="19"/>
      <c r="B4" s="19"/>
      <c r="C4" s="19"/>
      <c r="D4" s="19"/>
    </row>
    <row r="5" spans="1:10" customFormat="1" ht="27" customHeight="1" x14ac:dyDescent="0.25">
      <c r="A5" s="191" t="s">
        <v>177</v>
      </c>
      <c r="B5" s="191"/>
      <c r="C5" s="191"/>
      <c r="D5" s="191"/>
      <c r="E5" s="65"/>
      <c r="F5" s="65"/>
      <c r="G5" s="65"/>
      <c r="H5" s="65"/>
      <c r="I5" s="65"/>
      <c r="J5" s="65"/>
    </row>
    <row r="6" spans="1:10" customFormat="1" ht="13.5" customHeight="1" thickBot="1" x14ac:dyDescent="0.3">
      <c r="A6" s="118"/>
      <c r="B6" s="118"/>
      <c r="C6" s="118"/>
      <c r="D6" s="19"/>
      <c r="E6" s="65"/>
      <c r="F6" s="65"/>
      <c r="G6" s="65"/>
      <c r="H6" s="65"/>
      <c r="I6" s="65"/>
      <c r="J6" s="65"/>
    </row>
    <row r="7" spans="1:10" customFormat="1" ht="71.25" customHeight="1" x14ac:dyDescent="0.25">
      <c r="A7" s="104" t="s">
        <v>4</v>
      </c>
      <c r="B7" s="105" t="s">
        <v>8</v>
      </c>
      <c r="C7" s="106" t="s">
        <v>217</v>
      </c>
      <c r="D7" s="107" t="s">
        <v>9</v>
      </c>
      <c r="E7" s="65"/>
      <c r="F7" s="65"/>
      <c r="G7" s="65"/>
      <c r="H7" s="65"/>
      <c r="I7" s="65"/>
      <c r="J7" s="65"/>
    </row>
    <row r="8" spans="1:10" s="122" customFormat="1" ht="12.75" customHeight="1" x14ac:dyDescent="0.25">
      <c r="A8" s="119">
        <v>1</v>
      </c>
      <c r="B8" s="120">
        <v>2</v>
      </c>
      <c r="C8" s="121">
        <v>3</v>
      </c>
      <c r="D8" s="26">
        <v>4</v>
      </c>
      <c r="E8" s="109"/>
      <c r="F8" s="109"/>
      <c r="G8" s="109"/>
      <c r="H8" s="109"/>
      <c r="I8" s="109"/>
      <c r="J8" s="109"/>
    </row>
    <row r="9" spans="1:10" s="72" customFormat="1" ht="32.25" customHeight="1" x14ac:dyDescent="0.25">
      <c r="A9" s="97" t="s">
        <v>178</v>
      </c>
      <c r="B9" s="192" t="s">
        <v>179</v>
      </c>
      <c r="C9" s="192"/>
      <c r="D9" s="123"/>
    </row>
    <row r="10" spans="1:10" s="72" customFormat="1" ht="15.75" x14ac:dyDescent="0.25">
      <c r="A10" s="83" t="s">
        <v>10</v>
      </c>
      <c r="B10" s="124" t="s">
        <v>16</v>
      </c>
      <c r="C10" s="125">
        <v>3000</v>
      </c>
      <c r="D10" s="5"/>
    </row>
    <row r="11" spans="1:10" s="72" customFormat="1" ht="15.75" x14ac:dyDescent="0.25">
      <c r="A11" s="83" t="s">
        <v>15</v>
      </c>
      <c r="B11" s="124" t="s">
        <v>155</v>
      </c>
      <c r="C11" s="125">
        <v>3000</v>
      </c>
      <c r="D11" s="5"/>
    </row>
    <row r="12" spans="1:10" s="72" customFormat="1" ht="15.75" x14ac:dyDescent="0.25">
      <c r="A12" s="83" t="s">
        <v>17</v>
      </c>
      <c r="B12" s="124" t="s">
        <v>88</v>
      </c>
      <c r="C12" s="125">
        <v>13500</v>
      </c>
      <c r="D12" s="5"/>
    </row>
    <row r="13" spans="1:10" s="72" customFormat="1" ht="15.75" x14ac:dyDescent="0.25">
      <c r="A13" s="83" t="s">
        <v>19</v>
      </c>
      <c r="B13" s="124" t="s">
        <v>180</v>
      </c>
      <c r="C13" s="125">
        <v>5500</v>
      </c>
      <c r="D13" s="5"/>
    </row>
    <row r="14" spans="1:10" s="72" customFormat="1" ht="15.75" x14ac:dyDescent="0.25">
      <c r="A14" s="83" t="s">
        <v>21</v>
      </c>
      <c r="B14" s="124" t="s">
        <v>181</v>
      </c>
      <c r="C14" s="125">
        <v>3000</v>
      </c>
      <c r="D14" s="5"/>
    </row>
    <row r="15" spans="1:10" s="72" customFormat="1" ht="15.75" x14ac:dyDescent="0.25">
      <c r="A15" s="83" t="s">
        <v>23</v>
      </c>
      <c r="B15" s="124" t="s">
        <v>182</v>
      </c>
      <c r="C15" s="125">
        <v>3000</v>
      </c>
      <c r="D15" s="5"/>
    </row>
    <row r="16" spans="1:10" s="72" customFormat="1" ht="15.75" x14ac:dyDescent="0.25">
      <c r="A16" s="83" t="s">
        <v>25</v>
      </c>
      <c r="B16" s="124" t="s">
        <v>156</v>
      </c>
      <c r="C16" s="125">
        <v>13500</v>
      </c>
      <c r="D16" s="5"/>
    </row>
    <row r="17" spans="1:10" s="72" customFormat="1" ht="15.75" x14ac:dyDescent="0.25">
      <c r="A17" s="83" t="s">
        <v>27</v>
      </c>
      <c r="B17" s="124" t="s">
        <v>157</v>
      </c>
      <c r="C17" s="125">
        <v>3000</v>
      </c>
      <c r="D17" s="9"/>
    </row>
    <row r="18" spans="1:10" s="72" customFormat="1" ht="15.75" x14ac:dyDescent="0.25">
      <c r="A18" s="83" t="s">
        <v>29</v>
      </c>
      <c r="B18" s="124" t="s">
        <v>237</v>
      </c>
      <c r="C18" s="126">
        <v>5500</v>
      </c>
      <c r="D18" s="10"/>
    </row>
    <row r="19" spans="1:10" s="72" customFormat="1" ht="15.75" x14ac:dyDescent="0.25">
      <c r="A19" s="83" t="s">
        <v>238</v>
      </c>
      <c r="B19" s="124" t="s">
        <v>240</v>
      </c>
      <c r="C19" s="126">
        <v>5500</v>
      </c>
      <c r="D19" s="10"/>
    </row>
    <row r="20" spans="1:10" s="72" customFormat="1" ht="25.5" customHeight="1" x14ac:dyDescent="0.25">
      <c r="A20" s="97" t="s">
        <v>183</v>
      </c>
      <c r="B20" s="192" t="s">
        <v>184</v>
      </c>
      <c r="C20" s="192"/>
      <c r="D20" s="127"/>
    </row>
    <row r="21" spans="1:10" s="72" customFormat="1" ht="31.5" x14ac:dyDescent="0.25">
      <c r="A21" s="97" t="s">
        <v>29</v>
      </c>
      <c r="B21" s="128" t="s">
        <v>185</v>
      </c>
      <c r="C21" s="114">
        <v>13500</v>
      </c>
      <c r="D21" s="5"/>
    </row>
    <row r="22" spans="1:10" s="72" customFormat="1" ht="47.25" x14ac:dyDescent="0.25">
      <c r="A22" s="97" t="s">
        <v>31</v>
      </c>
      <c r="B22" s="129" t="s">
        <v>186</v>
      </c>
      <c r="C22" s="114">
        <v>13500</v>
      </c>
      <c r="D22" s="6"/>
    </row>
    <row r="23" spans="1:10" customFormat="1" ht="47.25" x14ac:dyDescent="0.25">
      <c r="A23" s="97" t="s">
        <v>33</v>
      </c>
      <c r="B23" s="129" t="s">
        <v>187</v>
      </c>
      <c r="C23" s="114">
        <v>3000</v>
      </c>
      <c r="D23" s="7"/>
      <c r="E23" s="65"/>
      <c r="F23" s="65"/>
      <c r="G23" s="65"/>
      <c r="H23" s="65"/>
      <c r="I23" s="65"/>
    </row>
    <row r="24" spans="1:10" customFormat="1" ht="31.5" x14ac:dyDescent="0.25">
      <c r="A24" s="97" t="s">
        <v>35</v>
      </c>
      <c r="B24" s="129" t="s">
        <v>188</v>
      </c>
      <c r="C24" s="114">
        <v>1500</v>
      </c>
      <c r="D24" s="7"/>
      <c r="E24" s="72"/>
      <c r="F24" s="72"/>
      <c r="G24" s="72"/>
      <c r="H24" s="72"/>
      <c r="I24" s="72"/>
    </row>
    <row r="25" spans="1:10" customFormat="1" ht="15" customHeight="1" x14ac:dyDescent="0.25">
      <c r="A25" s="190" t="s">
        <v>203</v>
      </c>
      <c r="B25" s="190"/>
      <c r="C25" s="190"/>
      <c r="D25" s="130">
        <f>ROUND(SUM(D10:D19,D21:D24),2)</f>
        <v>0</v>
      </c>
      <c r="E25" s="69"/>
      <c r="F25" s="69"/>
      <c r="G25" s="69"/>
      <c r="H25" s="69"/>
      <c r="I25" s="69"/>
      <c r="J25" s="69"/>
    </row>
    <row r="26" spans="1:10" customFormat="1" ht="15.75" x14ac:dyDescent="0.25">
      <c r="A26" s="19"/>
      <c r="B26" s="19"/>
      <c r="C26" s="19"/>
      <c r="D26" s="19"/>
      <c r="E26" s="69"/>
      <c r="F26" s="69"/>
      <c r="G26" s="69"/>
      <c r="H26" s="69"/>
      <c r="I26" s="69"/>
      <c r="J26" s="69"/>
    </row>
    <row r="27" spans="1:10" customFormat="1" ht="15.75" x14ac:dyDescent="0.25">
      <c r="A27" s="19"/>
      <c r="B27" s="19"/>
      <c r="C27" s="19"/>
      <c r="D27" s="19"/>
      <c r="E27" s="69"/>
      <c r="F27" s="69"/>
      <c r="G27" s="69"/>
      <c r="H27" s="69"/>
      <c r="I27" s="69"/>
      <c r="J27" s="69"/>
    </row>
    <row r="28" spans="1:10" customFormat="1" ht="15" x14ac:dyDescent="0.25">
      <c r="A28" s="69"/>
      <c r="B28" s="69"/>
      <c r="C28" s="69"/>
      <c r="D28" s="69"/>
      <c r="E28" s="69"/>
      <c r="F28" s="69"/>
      <c r="G28" s="69"/>
      <c r="H28" s="69"/>
      <c r="I28" s="69"/>
      <c r="J28" s="69"/>
    </row>
    <row r="29" spans="1:10" customFormat="1" ht="15" x14ac:dyDescent="0.25">
      <c r="A29" s="69"/>
      <c r="B29" s="69"/>
      <c r="C29" s="69"/>
      <c r="D29" s="69"/>
      <c r="E29" s="69"/>
      <c r="F29" s="69"/>
      <c r="G29" s="69"/>
      <c r="H29" s="69"/>
      <c r="I29" s="69"/>
      <c r="J29" s="69"/>
    </row>
    <row r="30" spans="1:10" customFormat="1" ht="15" x14ac:dyDescent="0.25">
      <c r="A30" s="69"/>
      <c r="B30" s="69"/>
      <c r="C30" s="69"/>
      <c r="D30" s="69"/>
      <c r="E30" s="69"/>
      <c r="F30" s="69"/>
      <c r="G30" s="69"/>
      <c r="H30" s="69"/>
      <c r="I30" s="69"/>
      <c r="J30" s="69"/>
    </row>
    <row r="31" spans="1:10" customFormat="1" ht="15" x14ac:dyDescent="0.25">
      <c r="A31" s="69"/>
      <c r="B31" s="69"/>
      <c r="C31" s="69"/>
      <c r="D31" s="69"/>
      <c r="E31" s="69"/>
      <c r="F31" s="69"/>
      <c r="G31" s="69"/>
      <c r="H31" s="69"/>
      <c r="I31" s="69"/>
      <c r="J31" s="69"/>
    </row>
  </sheetData>
  <sheetProtection algorithmName="SHA-512" hashValue="bosxOGPUXxPqCqmI2bwpSMTOkbVBstKg1EVJowlGnoDLgyaDcuOMQLjX4dT6jaZ3fbgEq63meVaxFs3V9k0/jA==" saltValue="tWWgnJ5XN32Jr4U0x6MCrQ==" spinCount="100000" sheet="1" objects="1" scenarios="1"/>
  <mergeCells count="4">
    <mergeCell ref="A5:D5"/>
    <mergeCell ref="B9:C9"/>
    <mergeCell ref="B20:C20"/>
    <mergeCell ref="A25:C25"/>
  </mergeCells>
  <pageMargins left="0.70866141732283516" right="0.70866141732283516" top="0.74803149606299213" bottom="0.74803149606299213" header="0.31496062992126012" footer="0.31496062992126012"/>
  <pageSetup paperSize="0" scale="80" fitToWidth="0" fitToHeight="0" orientation="landscape" horizontalDpi="0" verticalDpi="0" copie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12"/>
  <sheetViews>
    <sheetView workbookViewId="0">
      <selection activeCell="E10" sqref="E10"/>
    </sheetView>
  </sheetViews>
  <sheetFormatPr defaultRowHeight="12.75" x14ac:dyDescent="0.2"/>
  <cols>
    <col min="1" max="1" width="5.28515625" style="69" customWidth="1"/>
    <col min="2" max="2" width="9.140625" style="69" customWidth="1"/>
    <col min="3" max="3" width="40" style="69" customWidth="1"/>
    <col min="4" max="4" width="17.85546875" style="69" customWidth="1"/>
    <col min="5" max="5" width="20" style="69" customWidth="1"/>
    <col min="6" max="6" width="9.140625" style="69" customWidth="1"/>
    <col min="7" max="16384" width="9.140625" style="69"/>
  </cols>
  <sheetData>
    <row r="1" spans="1:12" s="65" customFormat="1" x14ac:dyDescent="0.25">
      <c r="A1" s="61"/>
      <c r="B1" s="62" t="s">
        <v>0</v>
      </c>
      <c r="C1" s="131"/>
      <c r="D1" s="132"/>
      <c r="E1" s="64"/>
    </row>
    <row r="2" spans="1:12" s="65" customFormat="1" x14ac:dyDescent="0.25">
      <c r="A2" s="61"/>
      <c r="B2" s="62" t="s">
        <v>1</v>
      </c>
      <c r="C2" s="131"/>
      <c r="D2" s="132"/>
      <c r="E2" s="64"/>
    </row>
    <row r="3" spans="1:12" s="65" customFormat="1" x14ac:dyDescent="0.25">
      <c r="A3" s="61"/>
      <c r="B3" s="62" t="s">
        <v>2</v>
      </c>
      <c r="C3" s="131"/>
      <c r="D3" s="132"/>
      <c r="E3" s="64"/>
    </row>
    <row r="4" spans="1:12" x14ac:dyDescent="0.2">
      <c r="B4" s="62"/>
    </row>
    <row r="5" spans="1:12" s="61" customFormat="1" ht="31.5" customHeight="1" x14ac:dyDescent="0.25">
      <c r="C5" s="65" t="s">
        <v>189</v>
      </c>
      <c r="D5" s="65"/>
    </row>
    <row r="6" spans="1:12" s="61" customFormat="1" ht="13.5" customHeight="1" thickBot="1" x14ac:dyDescent="0.3">
      <c r="C6" s="62"/>
      <c r="D6" s="62"/>
    </row>
    <row r="7" spans="1:12" customFormat="1" ht="54.75" customHeight="1" x14ac:dyDescent="0.25">
      <c r="B7" s="133" t="s">
        <v>4</v>
      </c>
      <c r="C7" s="134" t="s">
        <v>8</v>
      </c>
      <c r="D7" s="135" t="s">
        <v>218</v>
      </c>
      <c r="E7" s="136" t="s">
        <v>9</v>
      </c>
      <c r="F7" s="65"/>
      <c r="G7" s="65"/>
      <c r="H7" s="65"/>
      <c r="I7" s="65"/>
      <c r="J7" s="65"/>
      <c r="K7" s="65"/>
      <c r="L7" s="65"/>
    </row>
    <row r="8" spans="1:12" s="109" customFormat="1" ht="11.25" x14ac:dyDescent="0.25">
      <c r="B8" s="137">
        <v>1</v>
      </c>
      <c r="C8" s="138">
        <v>2</v>
      </c>
      <c r="D8" s="139">
        <v>3</v>
      </c>
      <c r="E8" s="140">
        <v>4</v>
      </c>
    </row>
    <row r="9" spans="1:12" s="72" customFormat="1" ht="18" customHeight="1" x14ac:dyDescent="0.25">
      <c r="B9" s="141" t="s">
        <v>178</v>
      </c>
      <c r="C9" s="193" t="s">
        <v>190</v>
      </c>
      <c r="D9" s="193"/>
      <c r="E9" s="142"/>
    </row>
    <row r="10" spans="1:12" s="72" customFormat="1" ht="26.25" thickBot="1" x14ac:dyDescent="0.3">
      <c r="B10" s="141" t="s">
        <v>10</v>
      </c>
      <c r="C10" s="143" t="s">
        <v>191</v>
      </c>
      <c r="D10" s="144">
        <v>3000</v>
      </c>
      <c r="E10" s="2"/>
    </row>
    <row r="11" spans="1:12" customFormat="1" ht="15.75" thickTop="1" x14ac:dyDescent="0.25">
      <c r="B11" s="194" t="s">
        <v>203</v>
      </c>
      <c r="C11" s="194"/>
      <c r="D11" s="194"/>
      <c r="E11" s="145">
        <f>ROUND(SUM(E10),2)</f>
        <v>0</v>
      </c>
      <c r="F11" s="69"/>
      <c r="G11" s="69"/>
      <c r="H11" s="69"/>
      <c r="I11" s="69"/>
      <c r="J11" s="69"/>
      <c r="K11" s="69"/>
      <c r="L11" s="69"/>
    </row>
    <row r="12" spans="1:12" customFormat="1" ht="15" x14ac:dyDescent="0.25">
      <c r="A12" s="69"/>
      <c r="B12" s="69"/>
      <c r="C12" s="69"/>
      <c r="D12" s="69"/>
      <c r="E12" s="69"/>
      <c r="F12" s="69"/>
      <c r="G12" s="69"/>
      <c r="H12" s="69"/>
      <c r="I12" s="69"/>
      <c r="J12" s="69"/>
      <c r="K12" s="69"/>
      <c r="L12" s="69"/>
    </row>
  </sheetData>
  <sheetProtection algorithmName="SHA-512" hashValue="XwXG3dFgutbOIP3TL3zC/4ppQe5EJAjkeEK67G2wXW0WNsGfmBlqJ17lNmOQLwB/z1utIHO21uM5QEEncaSbIw==" saltValue="Jf0TlBK/tHm1mm+Qn2g2zQ==" spinCount="100000" sheet="1" objects="1" scenarios="1"/>
  <mergeCells count="2">
    <mergeCell ref="C9:D9"/>
    <mergeCell ref="B11:D11"/>
  </mergeCells>
  <pageMargins left="0.70000000000000007" right="0.70000000000000007" top="0.75" bottom="0.75" header="0.30000000000000004" footer="0.30000000000000004"/>
  <pageSetup paperSize="0" fitToWidth="0" fitToHeight="0" orientation="landscape" horizontalDpi="0" verticalDpi="0" copie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14"/>
  <sheetViews>
    <sheetView workbookViewId="0">
      <selection activeCell="F13" sqref="F13"/>
    </sheetView>
  </sheetViews>
  <sheetFormatPr defaultRowHeight="12.75" x14ac:dyDescent="0.2"/>
  <cols>
    <col min="1" max="1" width="2.28515625" style="111" customWidth="1"/>
    <col min="2" max="2" width="5.42578125" style="169" customWidth="1"/>
    <col min="3" max="3" width="40.5703125" style="111" customWidth="1"/>
    <col min="4" max="4" width="20.140625" style="111" customWidth="1"/>
    <col min="5" max="5" width="16.28515625" style="111" customWidth="1"/>
    <col min="6" max="6" width="17.85546875" style="111" customWidth="1"/>
    <col min="7" max="7" width="9.140625" style="111" customWidth="1"/>
    <col min="8" max="16384" width="9.140625" style="111"/>
  </cols>
  <sheetData>
    <row r="1" spans="1:7" s="65" customFormat="1" x14ac:dyDescent="0.25">
      <c r="A1" s="61"/>
      <c r="B1" s="62" t="s">
        <v>0</v>
      </c>
      <c r="C1" s="131"/>
      <c r="D1" s="132"/>
      <c r="E1" s="64"/>
    </row>
    <row r="2" spans="1:7" s="65" customFormat="1" x14ac:dyDescent="0.25">
      <c r="A2" s="61"/>
      <c r="B2" s="62" t="s">
        <v>1</v>
      </c>
      <c r="C2" s="131"/>
      <c r="D2" s="132"/>
      <c r="E2" s="64"/>
    </row>
    <row r="3" spans="1:7" s="65" customFormat="1" x14ac:dyDescent="0.25">
      <c r="A3" s="61"/>
      <c r="B3" s="62" t="s">
        <v>2</v>
      </c>
      <c r="C3" s="131"/>
      <c r="D3" s="132"/>
      <c r="E3" s="64"/>
    </row>
    <row r="4" spans="1:7" s="65" customFormat="1" ht="10.5" customHeight="1" x14ac:dyDescent="0.25">
      <c r="A4" s="61"/>
      <c r="B4" s="62"/>
      <c r="C4" s="131"/>
      <c r="D4" s="132"/>
      <c r="E4" s="64"/>
    </row>
    <row r="5" spans="1:7" s="146" customFormat="1" ht="27" customHeight="1" x14ac:dyDescent="0.2">
      <c r="B5" s="196" t="s">
        <v>244</v>
      </c>
      <c r="C5" s="196"/>
      <c r="D5" s="196"/>
      <c r="E5" s="196"/>
      <c r="F5" s="196"/>
      <c r="G5" s="196"/>
    </row>
    <row r="6" spans="1:7" s="69" customFormat="1" ht="14.25" customHeight="1" thickBot="1" x14ac:dyDescent="0.3">
      <c r="B6" s="66"/>
      <c r="C6" s="66"/>
      <c r="D6" s="66"/>
      <c r="E6" s="66"/>
      <c r="F6" s="68" t="s">
        <v>212</v>
      </c>
    </row>
    <row r="7" spans="1:7" s="69" customFormat="1" ht="15" customHeight="1" x14ac:dyDescent="0.25">
      <c r="B7" s="147"/>
      <c r="C7" s="148" t="s">
        <v>192</v>
      </c>
      <c r="D7" s="197"/>
      <c r="E7" s="197"/>
      <c r="F7" s="197"/>
    </row>
    <row r="8" spans="1:7" s="69" customFormat="1" ht="15" customHeight="1" x14ac:dyDescent="0.2">
      <c r="B8" s="149"/>
      <c r="C8" s="150" t="s">
        <v>193</v>
      </c>
      <c r="D8" s="198">
        <v>14540040</v>
      </c>
      <c r="E8" s="199"/>
      <c r="F8" s="199"/>
      <c r="G8" s="151"/>
    </row>
    <row r="9" spans="1:7" s="69" customFormat="1" ht="15" customHeight="1" x14ac:dyDescent="0.25">
      <c r="B9" s="149"/>
      <c r="C9" s="150" t="s">
        <v>194</v>
      </c>
      <c r="D9" s="200"/>
      <c r="E9" s="200"/>
      <c r="F9" s="200"/>
    </row>
    <row r="10" spans="1:7" s="69" customFormat="1" ht="15" customHeight="1" x14ac:dyDescent="0.25">
      <c r="B10" s="152"/>
      <c r="C10" s="153" t="s">
        <v>195</v>
      </c>
      <c r="D10" s="201"/>
      <c r="E10" s="201"/>
      <c r="F10" s="201"/>
    </row>
    <row r="11" spans="1:7" s="154" customFormat="1" ht="81.75" customHeight="1" x14ac:dyDescent="0.2">
      <c r="B11" s="155" t="s">
        <v>196</v>
      </c>
      <c r="C11" s="156" t="s">
        <v>8</v>
      </c>
      <c r="D11" s="157" t="s">
        <v>210</v>
      </c>
      <c r="E11" s="157" t="s">
        <v>211</v>
      </c>
      <c r="F11" s="158" t="s">
        <v>9</v>
      </c>
    </row>
    <row r="12" spans="1:7" s="159" customFormat="1" ht="10.5" customHeight="1" x14ac:dyDescent="0.2">
      <c r="B12" s="160">
        <v>1</v>
      </c>
      <c r="C12" s="161">
        <v>2</v>
      </c>
      <c r="D12" s="162">
        <v>3</v>
      </c>
      <c r="E12" s="162">
        <v>4</v>
      </c>
      <c r="F12" s="162">
        <v>5</v>
      </c>
    </row>
    <row r="13" spans="1:7" s="69" customFormat="1" ht="24.95" customHeight="1" x14ac:dyDescent="0.2">
      <c r="B13" s="163">
        <v>1</v>
      </c>
      <c r="C13" s="164" t="s">
        <v>197</v>
      </c>
      <c r="D13" s="165">
        <v>30000</v>
      </c>
      <c r="E13" s="166">
        <v>100000</v>
      </c>
      <c r="F13" s="3"/>
    </row>
    <row r="14" spans="1:7" s="61" customFormat="1" ht="15.75" customHeight="1" x14ac:dyDescent="0.2">
      <c r="B14" s="195" t="s">
        <v>203</v>
      </c>
      <c r="C14" s="195"/>
      <c r="D14" s="195"/>
      <c r="E14" s="167"/>
      <c r="F14" s="168">
        <f>ROUND(SUM(F13),2)</f>
        <v>0</v>
      </c>
    </row>
  </sheetData>
  <sheetProtection algorithmName="SHA-512" hashValue="ewGtjC0b560fgn8qFpCrfmrkbG2wMPv7mVANTZ3h4HOmlHZNRFFQXhhuaBKsZCo+5j/FvOlqRKCC+Fc4J1UzCA==" saltValue="DNKMv1yLUXP8foYSaXTgPQ==" spinCount="100000" sheet="1" objects="1" scenarios="1"/>
  <mergeCells count="6">
    <mergeCell ref="B14:D14"/>
    <mergeCell ref="B5:G5"/>
    <mergeCell ref="D7:F7"/>
    <mergeCell ref="D8:F8"/>
    <mergeCell ref="D9:F9"/>
    <mergeCell ref="D10:F10"/>
  </mergeCells>
  <pageMargins left="0.70000000000000007" right="0.70000000000000007" top="0.75" bottom="0.75" header="0.30000000000000004" footer="0.30000000000000004"/>
  <pageSetup paperSize="0" fitToWidth="0" fitToHeight="0" orientation="landscape" horizontalDpi="0" verticalDpi="0" copie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18"/>
  <sheetViews>
    <sheetView workbookViewId="0">
      <selection activeCell="C18" sqref="C18"/>
    </sheetView>
  </sheetViews>
  <sheetFormatPr defaultRowHeight="12.75" x14ac:dyDescent="0.2"/>
  <cols>
    <col min="1" max="1" width="2.85546875" style="111" customWidth="1"/>
    <col min="2" max="2" width="88.85546875" style="111" customWidth="1"/>
    <col min="3" max="3" width="26.7109375" style="111" customWidth="1"/>
    <col min="4" max="4" width="9.140625" style="111" customWidth="1"/>
    <col min="5" max="16384" width="9.140625" style="111"/>
  </cols>
  <sheetData>
    <row r="1" spans="1:4" s="65" customFormat="1" x14ac:dyDescent="0.25">
      <c r="A1" s="61"/>
      <c r="B1" s="62" t="s">
        <v>0</v>
      </c>
      <c r="C1" s="131"/>
      <c r="D1" s="64"/>
    </row>
    <row r="2" spans="1:4" s="65" customFormat="1" x14ac:dyDescent="0.25">
      <c r="A2" s="61"/>
      <c r="B2" s="62" t="s">
        <v>1</v>
      </c>
      <c r="C2" s="131"/>
      <c r="D2" s="64"/>
    </row>
    <row r="3" spans="1:4" s="65" customFormat="1" x14ac:dyDescent="0.25">
      <c r="A3" s="61"/>
      <c r="B3" s="62" t="s">
        <v>2</v>
      </c>
      <c r="C3" s="131"/>
      <c r="D3" s="64"/>
    </row>
    <row r="4" spans="1:4" s="65" customFormat="1" x14ac:dyDescent="0.25">
      <c r="A4" s="61"/>
      <c r="B4" s="62"/>
      <c r="C4" s="131"/>
      <c r="D4" s="64"/>
    </row>
    <row r="5" spans="1:4" s="65" customFormat="1" ht="16.5" customHeight="1" x14ac:dyDescent="0.25">
      <c r="A5" s="61"/>
      <c r="B5" s="202" t="s">
        <v>245</v>
      </c>
      <c r="C5" s="202"/>
      <c r="D5" s="64"/>
    </row>
    <row r="6" spans="1:4" ht="15.75" customHeight="1" thickBot="1" x14ac:dyDescent="0.25"/>
    <row r="7" spans="1:4" s="69" customFormat="1" ht="48.75" customHeight="1" x14ac:dyDescent="0.2">
      <c r="B7" s="170" t="s">
        <v>198</v>
      </c>
      <c r="C7" s="171" t="s">
        <v>199</v>
      </c>
    </row>
    <row r="8" spans="1:4" s="172" customFormat="1" ht="12.75" customHeight="1" x14ac:dyDescent="0.2">
      <c r="B8" s="173">
        <v>1</v>
      </c>
      <c r="C8" s="174">
        <v>2</v>
      </c>
    </row>
    <row r="9" spans="1:4" s="172" customFormat="1" ht="12.75" customHeight="1" x14ac:dyDescent="0.2">
      <c r="B9" s="175" t="s">
        <v>204</v>
      </c>
      <c r="C9" s="176">
        <f>'1_potres'!G86</f>
        <v>0</v>
      </c>
    </row>
    <row r="10" spans="1:4" s="69" customFormat="1" x14ac:dyDescent="0.2">
      <c r="B10" s="177" t="s">
        <v>205</v>
      </c>
      <c r="C10" s="176">
        <f>C11</f>
        <v>0</v>
      </c>
    </row>
    <row r="11" spans="1:4" s="69" customFormat="1" x14ac:dyDescent="0.2">
      <c r="B11" s="177" t="s">
        <v>200</v>
      </c>
      <c r="C11" s="176">
        <f>ROUND((C12+C13),2)</f>
        <v>0</v>
      </c>
    </row>
    <row r="12" spans="1:4" s="69" customFormat="1" x14ac:dyDescent="0.2">
      <c r="B12" s="178" t="s">
        <v>201</v>
      </c>
      <c r="C12" s="176">
        <f>'2_požar'!G102</f>
        <v>0</v>
      </c>
    </row>
    <row r="13" spans="1:4" s="69" customFormat="1" x14ac:dyDescent="0.2">
      <c r="B13" s="178" t="s">
        <v>202</v>
      </c>
      <c r="C13" s="176">
        <f>'2_požar'!G106</f>
        <v>0</v>
      </c>
    </row>
    <row r="14" spans="1:4" s="69" customFormat="1" x14ac:dyDescent="0.2">
      <c r="B14" s="177" t="s">
        <v>206</v>
      </c>
      <c r="C14" s="176">
        <f>'3_lom_stroja'!D18</f>
        <v>0</v>
      </c>
    </row>
    <row r="15" spans="1:4" s="69" customFormat="1" x14ac:dyDescent="0.2">
      <c r="B15" s="177" t="s">
        <v>207</v>
      </c>
      <c r="C15" s="176">
        <f>'4_krađa'!D25</f>
        <v>0</v>
      </c>
    </row>
    <row r="16" spans="1:4" s="69" customFormat="1" x14ac:dyDescent="0.2">
      <c r="B16" s="177" t="s">
        <v>208</v>
      </c>
      <c r="C16" s="176">
        <f>'5_lom_stakla'!E11</f>
        <v>0</v>
      </c>
    </row>
    <row r="17" spans="2:4" s="69" customFormat="1" x14ac:dyDescent="0.2">
      <c r="B17" s="177" t="s">
        <v>209</v>
      </c>
      <c r="C17" s="176">
        <f>'6_javna_odgovornost'!F14</f>
        <v>0</v>
      </c>
    </row>
    <row r="18" spans="2:4" customFormat="1" ht="15.75" customHeight="1" x14ac:dyDescent="0.25">
      <c r="B18" s="179" t="s">
        <v>203</v>
      </c>
      <c r="C18" s="180">
        <f>ROUND((C9+C10+C14+C15+C16+C17),2)</f>
        <v>0</v>
      </c>
      <c r="D18" s="111"/>
    </row>
  </sheetData>
  <sheetProtection algorithmName="SHA-512" hashValue="3ffEq6XYm+VrR5XGUQDMJ3NpQCmwcA2It//pOCnFzl4mpOkgO+d38r1+yiOBaab6Y5rU5JfKZmF6ndfdfCIx8A==" saltValue="Jm0hR8+bQ/Z9i+x/04hLig==" spinCount="100000" sheet="1" objects="1" scenarios="1"/>
  <mergeCells count="1">
    <mergeCell ref="B5:C5"/>
  </mergeCells>
  <pageMargins left="0.70000000000000007" right="0.70000000000000007" top="0.75" bottom="0.75" header="0.30000000000000004" footer="0.30000000000000004"/>
  <pageSetup paperSize="0" fitToWidth="0" fitToHeight="0" orientation="landscape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7</vt:i4>
      </vt:variant>
      <vt:variant>
        <vt:lpstr>Imenovani rasponi</vt:lpstr>
      </vt:variant>
      <vt:variant>
        <vt:i4>3</vt:i4>
      </vt:variant>
    </vt:vector>
  </HeadingPairs>
  <TitlesOfParts>
    <vt:vector size="10" baseType="lpstr">
      <vt:lpstr>1_potres</vt:lpstr>
      <vt:lpstr>2_požar</vt:lpstr>
      <vt:lpstr>3_lom_stroja</vt:lpstr>
      <vt:lpstr>4_krađa</vt:lpstr>
      <vt:lpstr>5_lom_stakla</vt:lpstr>
      <vt:lpstr>6_javna_odgovornost</vt:lpstr>
      <vt:lpstr>7_rekapitulacija</vt:lpstr>
      <vt:lpstr>'1_potres'!Podrucje_ispisa</vt:lpstr>
      <vt:lpstr>'3_lom_stroja'!Podrucje_ispisa</vt:lpstr>
      <vt:lpstr>'4_krađa'!Podrucje_ispisa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Joakim Filić</dc:creator>
  <cp:lastModifiedBy>Martina Uličnik</cp:lastModifiedBy>
  <cp:lastPrinted>2023-04-14T05:54:56Z</cp:lastPrinted>
  <dcterms:created xsi:type="dcterms:W3CDTF">2018-04-11T12:14:34Z</dcterms:created>
  <dcterms:modified xsi:type="dcterms:W3CDTF">2025-05-22T11:35:14Z</dcterms:modified>
</cp:coreProperties>
</file>