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-01\Public\Komunalni\Paula Jurković\Nalozi za nabavu 2024\Troškovnici\"/>
    </mc:Choice>
  </mc:AlternateContent>
  <xr:revisionPtr revIDLastSave="0" documentId="13_ncr:1_{A8C654C1-9AD6-44BF-8A8A-A39008445EF8}" xr6:coauthVersionLast="47" xr6:coauthVersionMax="47" xr10:uidLastSave="{00000000-0000-0000-0000-000000000000}"/>
  <bookViews>
    <workbookView xWindow="28680" yWindow="-120" windowWidth="29040" windowHeight="15840" activeTab="6" xr2:uid="{00000000-000D-0000-FFFF-FFFF00000000}"/>
  </bookViews>
  <sheets>
    <sheet name="1_potres" sheetId="1" r:id="rId1"/>
    <sheet name="2_požar" sheetId="2" r:id="rId2"/>
    <sheet name="3_lom_stroja" sheetId="3" r:id="rId3"/>
    <sheet name="4_krađa" sheetId="4" r:id="rId4"/>
    <sheet name="5_lom_stakla" sheetId="5" r:id="rId5"/>
    <sheet name="6_javna_odgovornost" sheetId="6" r:id="rId6"/>
    <sheet name="7_rekapitulacija" sheetId="7" r:id="rId7"/>
  </sheets>
  <definedNames>
    <definedName name="_xlnm.Print_Area" localSheetId="0">'1_potres'!$A$1:$I$93</definedName>
    <definedName name="_xlnm.Print_Area" localSheetId="2">'3_lom_stroja'!$A$1:$I$20</definedName>
    <definedName name="_xlnm.Print_Area" localSheetId="3">'4_krađa'!$A$1:$F$23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1" i="2" l="1"/>
  <c r="D23" i="4"/>
  <c r="C15" i="7" s="1"/>
  <c r="G85" i="1"/>
  <c r="F14" i="6"/>
  <c r="E11" i="5"/>
  <c r="C16" i="7" s="1"/>
  <c r="D18" i="3"/>
  <c r="D20" i="3" s="1"/>
  <c r="G102" i="2"/>
  <c r="G98" i="2"/>
  <c r="G84" i="2"/>
  <c r="G99" i="2" s="1"/>
  <c r="C9" i="7"/>
  <c r="C17" i="7"/>
  <c r="F82" i="2"/>
  <c r="F83" i="2"/>
  <c r="F82" i="1"/>
  <c r="F81" i="2"/>
  <c r="F80" i="2"/>
  <c r="F79" i="2"/>
  <c r="C78" i="2"/>
  <c r="F78" i="2" s="1"/>
  <c r="F77" i="2"/>
  <c r="F76" i="2"/>
  <c r="F75" i="2"/>
  <c r="F74" i="2"/>
  <c r="F73" i="2"/>
  <c r="C73" i="2"/>
  <c r="C72" i="2"/>
  <c r="F72" i="2" s="1"/>
  <c r="F71" i="2"/>
  <c r="C71" i="2"/>
  <c r="F70" i="2"/>
  <c r="F69" i="2"/>
  <c r="F68" i="2"/>
  <c r="F67" i="2"/>
  <c r="F66" i="2"/>
  <c r="F65" i="2"/>
  <c r="F64" i="2"/>
  <c r="F63" i="2"/>
  <c r="F62" i="2"/>
  <c r="F61" i="2"/>
  <c r="F60" i="2"/>
  <c r="C59" i="2"/>
  <c r="F59" i="2" s="1"/>
  <c r="F58" i="2"/>
  <c r="F57" i="2"/>
  <c r="C57" i="2"/>
  <c r="F56" i="2"/>
  <c r="F55" i="2"/>
  <c r="F54" i="2"/>
  <c r="F53" i="2"/>
  <c r="F52" i="2"/>
  <c r="F51" i="2"/>
  <c r="F50" i="2"/>
  <c r="C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C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C14" i="2"/>
  <c r="F14" i="2" s="1"/>
  <c r="F13" i="2"/>
  <c r="C13" i="2"/>
  <c r="F12" i="2"/>
  <c r="C11" i="2"/>
  <c r="F11" i="2" s="1"/>
  <c r="F27" i="1"/>
  <c r="C31" i="1"/>
  <c r="F31" i="1" s="1"/>
  <c r="C72" i="1"/>
  <c r="F72" i="1" s="1"/>
  <c r="C59" i="1"/>
  <c r="C13" i="1"/>
  <c r="F13" i="1" s="1"/>
  <c r="C50" i="1"/>
  <c r="F50" i="1" s="1"/>
  <c r="C71" i="1"/>
  <c r="F71" i="1" s="1"/>
  <c r="C78" i="1"/>
  <c r="C11" i="1"/>
  <c r="F11" i="1" s="1"/>
  <c r="C57" i="1"/>
  <c r="F57" i="1" s="1"/>
  <c r="C73" i="1"/>
  <c r="F73" i="1" s="1"/>
  <c r="C14" i="1"/>
  <c r="F14" i="1" s="1"/>
  <c r="F59" i="1"/>
  <c r="F12" i="1"/>
  <c r="F15" i="1"/>
  <c r="F16" i="1"/>
  <c r="F17" i="1"/>
  <c r="F18" i="1"/>
  <c r="F19" i="1"/>
  <c r="F20" i="1"/>
  <c r="F21" i="1"/>
  <c r="F22" i="1"/>
  <c r="F23" i="1"/>
  <c r="F24" i="1"/>
  <c r="F25" i="1"/>
  <c r="F26" i="1"/>
  <c r="F28" i="1"/>
  <c r="F29" i="1"/>
  <c r="F30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1" i="1"/>
  <c r="F52" i="1"/>
  <c r="F53" i="1"/>
  <c r="F54" i="1"/>
  <c r="F55" i="1"/>
  <c r="F56" i="1"/>
  <c r="F58" i="1"/>
  <c r="F60" i="1"/>
  <c r="F61" i="1"/>
  <c r="F62" i="1"/>
  <c r="F63" i="1"/>
  <c r="F64" i="1"/>
  <c r="F65" i="1"/>
  <c r="F66" i="1"/>
  <c r="F67" i="1"/>
  <c r="F68" i="1"/>
  <c r="F69" i="1"/>
  <c r="F70" i="1"/>
  <c r="F74" i="1"/>
  <c r="F75" i="1"/>
  <c r="F76" i="1"/>
  <c r="F77" i="1"/>
  <c r="F78" i="1"/>
  <c r="F79" i="1"/>
  <c r="F80" i="1"/>
  <c r="F81" i="1"/>
  <c r="F83" i="1"/>
  <c r="B97" i="2"/>
  <c r="B96" i="2"/>
  <c r="C14" i="7" l="1"/>
  <c r="G103" i="2"/>
  <c r="C13" i="7" s="1"/>
  <c r="C12" i="7"/>
  <c r="G104" i="2" l="1"/>
  <c r="G106" i="2" s="1"/>
  <c r="C11" i="7"/>
  <c r="C10" i="7" s="1"/>
  <c r="C18" i="7" s="1"/>
</calcChain>
</file>

<file path=xl/sharedStrings.xml><?xml version="1.0" encoding="utf-8"?>
<sst xmlns="http://schemas.openxmlformats.org/spreadsheetml/2006/main" count="480" uniqueCount="243">
  <si>
    <t>Naručitelj:  Grad Požega</t>
  </si>
  <si>
    <t>POŽEGA, Trg Svetog Trojstva 1</t>
  </si>
  <si>
    <t>OIB: 95699596710</t>
  </si>
  <si>
    <t>TROŠKOVNIK 1 - OSIGURANJE OD POTRESA</t>
  </si>
  <si>
    <t>RB.</t>
  </si>
  <si>
    <t>MJESTO OSIGURNJA (ADRESA)</t>
  </si>
  <si>
    <t>VRIJEDNOST GRAĐEVINSKIH OBJEKATA</t>
  </si>
  <si>
    <t>VRIJEDNOST OPREME</t>
  </si>
  <si>
    <t>PREDMET OSIGURANJA</t>
  </si>
  <si>
    <t xml:space="preserve">PREMIJA OSIGURANJA ZA 1 GODINU, bez PDV-a </t>
  </si>
  <si>
    <t>1.</t>
  </si>
  <si>
    <t>GRAĐEVINSKI OBJEKTI I OPREMA - NA SVIM LOKACIJAMA NARUČITELJA</t>
  </si>
  <si>
    <t>1.1.</t>
  </si>
  <si>
    <t>OSNOVNE OPASNOSTI</t>
  </si>
  <si>
    <t>Antuna Kanižlića 1, Zgrada Gradske knjižnice i  poslovni prostori, izgrađeno prije 1964.</t>
  </si>
  <si>
    <t>2.</t>
  </si>
  <si>
    <t>Antuna Kanižlića 14a, Sportska dvorana Tomislav Pirc</t>
  </si>
  <si>
    <t>3.</t>
  </si>
  <si>
    <t>Antuna Kanižlića 3, Poslovni prostor, izgrađeno prije 1964.</t>
  </si>
  <si>
    <t>4.</t>
  </si>
  <si>
    <t>Cehovska 1, Poslovni prostor, izgrađeno prije 1964.</t>
  </si>
  <si>
    <t>5.</t>
  </si>
  <si>
    <t>Crkveni Vrhovci - Zvonik i toranj</t>
  </si>
  <si>
    <t>6.</t>
  </si>
  <si>
    <t>Dr. Filipa Potrebice 4, Poslovni prostor</t>
  </si>
  <si>
    <t>7.</t>
  </si>
  <si>
    <t>Dr. Franje Tuđmana 4, Gimnastička dvorana Sokol, izgrađeno prije 1694.</t>
  </si>
  <si>
    <t>8.</t>
  </si>
  <si>
    <t>Dragutina Lermana 4, Poslovni prostor, izgrađeno prije 1964.</t>
  </si>
  <si>
    <t>9.</t>
  </si>
  <si>
    <t>Društveni dom Dervišaga</t>
  </si>
  <si>
    <t>10.</t>
  </si>
  <si>
    <t>Društveni dom Drškovci</t>
  </si>
  <si>
    <t>11.</t>
  </si>
  <si>
    <t>Društveni dom Gornji Emovci</t>
  </si>
  <si>
    <t>12.</t>
  </si>
  <si>
    <t>Društveni dom Laze Ćosine</t>
  </si>
  <si>
    <t>13.</t>
  </si>
  <si>
    <t>Društveni dom Novi Mihaljevci</t>
  </si>
  <si>
    <t>14.</t>
  </si>
  <si>
    <t>Društveni dom Novo Selo</t>
  </si>
  <si>
    <t>15.</t>
  </si>
  <si>
    <t xml:space="preserve">Društveni dom Seoci </t>
  </si>
  <si>
    <t>16.</t>
  </si>
  <si>
    <t>Društveni dom Ugarci</t>
  </si>
  <si>
    <t>17.</t>
  </si>
  <si>
    <t>Emila Geistlicha 44, Baška, Zgrada u Baškoj</t>
  </si>
  <si>
    <t>18.</t>
  </si>
  <si>
    <t>Groblje Krista Kralja (građevinski objekt, ograda i križ)</t>
  </si>
  <si>
    <t>19.</t>
  </si>
  <si>
    <t>Groblje Seoci (kapelica)</t>
  </si>
  <si>
    <t>20.</t>
  </si>
  <si>
    <t>Groblje svete Elizabete (kapelica), izgrađeno prije 1964.</t>
  </si>
  <si>
    <t>21.</t>
  </si>
  <si>
    <t>22.</t>
  </si>
  <si>
    <t>Groblje u Alagincima (mrtvačnica)</t>
  </si>
  <si>
    <t>23.</t>
  </si>
  <si>
    <t>Groblje u Bankovcima (mrtvačnica)</t>
  </si>
  <si>
    <t>24.</t>
  </si>
  <si>
    <t>Groblje u Crkvenim Vrhovcima (mrtvačnica), izgređeno prije 1964.</t>
  </si>
  <si>
    <t>25.</t>
  </si>
  <si>
    <t>Groblje u Dervišagi (mrtvačnica)</t>
  </si>
  <si>
    <t>26.</t>
  </si>
  <si>
    <t>Groblje u Drškovcima (mrtvačnica)</t>
  </si>
  <si>
    <t>27.</t>
  </si>
  <si>
    <t>Groblje u Golobrdcima (kapelica)</t>
  </si>
  <si>
    <t>28.</t>
  </si>
  <si>
    <t>Groblje u Komušini (mrtvačnica)</t>
  </si>
  <si>
    <t>29.</t>
  </si>
  <si>
    <t>Groblje u Krivaju (mrtvačnica), izgrađeno prije 1964.</t>
  </si>
  <si>
    <t>30.</t>
  </si>
  <si>
    <t>Groblje u Kunovcima (mrtvačnica)</t>
  </si>
  <si>
    <t>31.</t>
  </si>
  <si>
    <t>Groblje u Mihaljevcima (kapelica)</t>
  </si>
  <si>
    <t>32.</t>
  </si>
  <si>
    <t>Groblje u Novom Selu (mrtvačnica)</t>
  </si>
  <si>
    <t>33.</t>
  </si>
  <si>
    <t>Groblje u Staroj Lipi (mrtvačnica)</t>
  </si>
  <si>
    <t>34.</t>
  </si>
  <si>
    <t>Groblje u Štitnjaku (mrtvačnica)</t>
  </si>
  <si>
    <t>35.</t>
  </si>
  <si>
    <t>Groblje u Turniću (kapelica)</t>
  </si>
  <si>
    <t>36.</t>
  </si>
  <si>
    <t>Groblje u Vidovcima (mrtvačnica)</t>
  </si>
  <si>
    <t>37.</t>
  </si>
  <si>
    <t>Igralište u Golobrdcima</t>
  </si>
  <si>
    <t>38.</t>
  </si>
  <si>
    <t>Industrijska 13b, Poslovni prostor, izgrađeno prije 1964.</t>
  </si>
  <si>
    <t>39.</t>
  </si>
  <si>
    <t>Industrijska 25c, Reciklažno dvorište</t>
  </si>
  <si>
    <t>40.</t>
  </si>
  <si>
    <t>Industrijska 39, Poduzetnički inkubator</t>
  </si>
  <si>
    <t>41.</t>
  </si>
  <si>
    <t>Kapelica Laze Ćosine</t>
  </si>
  <si>
    <t>42.</t>
  </si>
  <si>
    <t>Kapelica Nova Lipa</t>
  </si>
  <si>
    <t>43.</t>
  </si>
  <si>
    <t>Kapelica Šeovci</t>
  </si>
  <si>
    <t>44.</t>
  </si>
  <si>
    <t xml:space="preserve">Kapelica u Bankovcima </t>
  </si>
  <si>
    <t>45.</t>
  </si>
  <si>
    <t>Kapelica zvonik - Novi Mihaljevci, izgrađeno prije 1964.</t>
  </si>
  <si>
    <t>46.</t>
  </si>
  <si>
    <t>Kralja Krešimira 32a, Dječji vrtić Cvjetna livada</t>
  </si>
  <si>
    <t>47.</t>
  </si>
  <si>
    <t>Matice Hrvatske 13, Poslovni prostor, izgrađeno prije 1964.</t>
  </si>
  <si>
    <t>48.</t>
  </si>
  <si>
    <t>Matice Hrvatske 26, Poslovni prostor, izgrađeno prije 1964.</t>
  </si>
  <si>
    <t>49.</t>
  </si>
  <si>
    <t>Matice Hrvatske 3, Poslovni prostor, izgrađeno prije 1964.</t>
  </si>
  <si>
    <t>50.</t>
  </si>
  <si>
    <t>Matije Gupca 6, Poslovni prostor</t>
  </si>
  <si>
    <t>51.</t>
  </si>
  <si>
    <t>Milke Trnine 10, Sportsko - rekreacijski centar</t>
  </si>
  <si>
    <t>52.</t>
  </si>
  <si>
    <t>Osječka 7, Gradski bazen</t>
  </si>
  <si>
    <t>53.</t>
  </si>
  <si>
    <t>Osječka 8, Gradska kuglana</t>
  </si>
  <si>
    <t>54.</t>
  </si>
  <si>
    <t>Pod gradom 21, Poslovni prostor</t>
  </si>
  <si>
    <t>55.</t>
  </si>
  <si>
    <t xml:space="preserve">Poslovno sportska zgrada u Golobrdcima </t>
  </si>
  <si>
    <t>56.</t>
  </si>
  <si>
    <t>Poslovno sportska zgrada u Mihaljevcima</t>
  </si>
  <si>
    <t>57.</t>
  </si>
  <si>
    <t>Poslovno sportska zgrada u Vidovcima</t>
  </si>
  <si>
    <t>58.</t>
  </si>
  <si>
    <t>Pravoslavno groblje (kapelica)</t>
  </si>
  <si>
    <t>59.</t>
  </si>
  <si>
    <t>Republike Hrvatske 1, Poslovni prostor</t>
  </si>
  <si>
    <t>60.</t>
  </si>
  <si>
    <t xml:space="preserve">Rudinska 8, Dječji vrtić </t>
  </si>
  <si>
    <t>64.</t>
  </si>
  <si>
    <t>Stjepana Radića 3, Poslovni prostor</t>
  </si>
  <si>
    <t>65.</t>
  </si>
  <si>
    <t>Trg Svetog Trojstva 1 (Zgrada Gradske uprave i Požeška kuća), izgrađeno prije 1964.</t>
  </si>
  <si>
    <t>66.</t>
  </si>
  <si>
    <t>Trg Svetog Trojstva 11, Poslovni prostor, izgrađeno prije 1964.</t>
  </si>
  <si>
    <t>67.</t>
  </si>
  <si>
    <t>Trg Svetog Trojstva 13, Poslovni prostor, izgrađeno prije 1964.</t>
  </si>
  <si>
    <t>68.</t>
  </si>
  <si>
    <t>Trg Svetog Trojstva 15, Poslovni prostor</t>
  </si>
  <si>
    <t>69.</t>
  </si>
  <si>
    <t>Trg Svetog Trojstva 20, Gradsko kazalište, izgrađeno prije 1964.</t>
  </si>
  <si>
    <t>70.</t>
  </si>
  <si>
    <t>Vladimira Nazora 4/8, Poslovni prostor, izgrađeno prije 1964.</t>
  </si>
  <si>
    <t>71.</t>
  </si>
  <si>
    <t>Vučjak 2, Poslovni prostor, izgrađeno prije 1964.</t>
  </si>
  <si>
    <t>72.</t>
  </si>
  <si>
    <t xml:space="preserve">Zemunica na Sokolovcu </t>
  </si>
  <si>
    <t>73.</t>
  </si>
  <si>
    <t>Židovsko groblje (građevinski objekt)</t>
  </si>
  <si>
    <t>Županijska 11, Županijska palača - dio</t>
  </si>
  <si>
    <t>Zgrada odmarališta u Baškoj</t>
  </si>
  <si>
    <t>OSIGURANJE OD POTRESA, CIJENA BEZ PDV-a:</t>
  </si>
  <si>
    <t xml:space="preserve">TROŠKOVNIK 2 - OSIGURANJE POŽARA I NEKIH DRUGIH OPASNOSTI </t>
  </si>
  <si>
    <t>Antuna Kanižlića 1, Zgrada Gradske knjižnice i  poslovni prostori</t>
  </si>
  <si>
    <t>Dr. Franje Tuđmana 4, Gimnastička dvorana Sokol</t>
  </si>
  <si>
    <t>Trg Svetog Trojstva 1 (Zgrada Gradske uprave i Požeška kuća)</t>
  </si>
  <si>
    <t>Trg Svetog Trojstva 20, Gradsko kazalište</t>
  </si>
  <si>
    <t>DOPUNSKE OPASNOSTI:</t>
  </si>
  <si>
    <t>Izljev vode iz vodovodnih i kanalizacijskih cijevi na 1. rizik, stakva pod rednim brojem 1.</t>
  </si>
  <si>
    <t>Izljev vode iz vodovodnih i kanalizacijskih cijevi na 1. rizik, stakva pod rednim brojem 2.</t>
  </si>
  <si>
    <t>Izljev vode iz vodovodnih i kanalizacijskih cijevi na 1. rizik, stavka pod rednim brojem 7.</t>
  </si>
  <si>
    <t>Izljev vode iz vodovodnih i kanalizacijskih cijevi na 1. rizik, stavka pod rednim brojem 40.</t>
  </si>
  <si>
    <t>Izljev vode iz vodovodnih i kanalizacijskih cijevi na 1. rizik , stavka pod rednim brojem 53.</t>
  </si>
  <si>
    <t>Izljev vode iz vodovodnih i kanalizacijskih cijevi na 1. rizik , stavka pod rednim brojem 60.</t>
  </si>
  <si>
    <t xml:space="preserve">Ostali objekti u vlasništvu Grada Požege </t>
  </si>
  <si>
    <t xml:space="preserve">Izljev vode iz vodovodnih i kanalizacijskih cijevi na 1. rizik </t>
  </si>
  <si>
    <t>Poplava, bujica i visoka voda na 1.rizik za stavku 39</t>
  </si>
  <si>
    <t>Poplava, bujica i visoka voda na 1.rizik za stavku 40</t>
  </si>
  <si>
    <t>OSIGURANJE POŽARA (OSNOVNE OPASNOSTI 2.1.) CIJENA BEZ PDV-a:</t>
  </si>
  <si>
    <t>2.2.</t>
  </si>
  <si>
    <t>Izljev vode iz vodovodnih i kanalizacijskih cijevi na punu vrijednost</t>
  </si>
  <si>
    <t>Poplava, bujica i visoka voda na punu vrijednost</t>
  </si>
  <si>
    <t>OSIGURANJE POŽARA (DOPUNSKE OPASNOSTI 2.2. STAVKE 1-2) CIJENA BEZ PDV-a:</t>
  </si>
  <si>
    <t xml:space="preserve">TROŠKOVNIK 3 - OSIGURANJE STROJEVA OD OPASNOSTI LOMA I NEKIH DRUGIH OPASNOSTI </t>
  </si>
  <si>
    <t xml:space="preserve">  I.  OSIGURANJE LOM STROJA ZA OPREMU</t>
  </si>
  <si>
    <t>Oprema izdovjena iz građevina, informatička i ostala oprema - Gradska Kuća, Trg. Sv. Trojstva 1</t>
  </si>
  <si>
    <t>Oprema izdovjena iz građevina, informatička i ostala oprema - Gradska knjižnica, Antuna Kanižlića 1</t>
  </si>
  <si>
    <t>Oprema izdovjena iz građevina, informatička i ostala oprema - Poduzetnički inkubator, Industrijska 39</t>
  </si>
  <si>
    <t>Svi sustavi grijanja i hlađenja unutar objekta u vlasništvu Grada Požege</t>
  </si>
  <si>
    <t>Oprema Gradskog bazena (filteri, pumpe), Osječka 7</t>
  </si>
  <si>
    <t xml:space="preserve">                  II. OSIGURANJE POSTROJENJA I OPREME na raznim lokacijama, prema evidenciji Ugovaratelja  </t>
  </si>
  <si>
    <t>DA</t>
  </si>
  <si>
    <t>TROŠKOVNIK 4 - OSIGURANJE PROVALNE KRAĐE, RAZBOJSTVA, VANDALIZMA</t>
  </si>
  <si>
    <t>I</t>
  </si>
  <si>
    <t>Cjelokupni namještaj, uređaji i inventar uključujući strojeve i aparate na 1. rizik</t>
  </si>
  <si>
    <t>Industrijaka 39, Poduzetnički inkubator</t>
  </si>
  <si>
    <t xml:space="preserve">Osječka 8, Gradska kuglana </t>
  </si>
  <si>
    <t>Rudinska 8, Dječji vrtić</t>
  </si>
  <si>
    <t>II</t>
  </si>
  <si>
    <t>Zalihe, pomoćni i potrošni materijal na 1. rizik</t>
  </si>
  <si>
    <t>Gotov novac i druge vrijednosti u zaključnoj željeznoj blagajni, na lokaciji Trg Svetog Trojstva 1</t>
  </si>
  <si>
    <t>Gotov novac i druge vrijednosti za vrijeme dostave kod jednog dostavljača, uključujući prometnu nezgodu, za lokaciju Trg Svetog Trojstva 1, do banka-FINA</t>
  </si>
  <si>
    <t>Gotov novac i druge vrijednosti za vrijeme manipulacije njima na blagajnama, šalterima i uredskim prostorijama, na lokaciji Trg Svetog Trojstva 1</t>
  </si>
  <si>
    <t>Troškovi popravka na imovini, za sve lokacije,  na prvi rizik</t>
  </si>
  <si>
    <t>TROŠKOVNIK 5 - OSIGURANJE STAKLA OD LOMA</t>
  </si>
  <si>
    <t>Sva stakla debljine 4 mm i više, na prvi rizik:</t>
  </si>
  <si>
    <t>Sva stakla 4 mm i više na svim građevinama u vlasništvu Grada Požege na prvi rizik</t>
  </si>
  <si>
    <t>TROŠKOVNIK 6.  OSIGURANJE JAVNE ODGOVORNOSTI PREMA TREĆIMA OSOBAMA I PREMA VLASTITIM DJELATNICIMA - BEZ FRANŠIZE</t>
  </si>
  <si>
    <t>Podaci za izračun premije:</t>
  </si>
  <si>
    <t>Ukupni godišnji prihod :</t>
  </si>
  <si>
    <t xml:space="preserve">Broj zaposlenih djelatnika: </t>
  </si>
  <si>
    <t xml:space="preserve">Ukupni godišnji neto platni fond : </t>
  </si>
  <si>
    <t>Red. br.</t>
  </si>
  <si>
    <t>Javna odgovornost prema trećim osobama</t>
  </si>
  <si>
    <t>7. REKAPITULACIJA</t>
  </si>
  <si>
    <t>VRSTA OSIGURANJA</t>
  </si>
  <si>
    <t xml:space="preserve">PREMIJA OSIGURANJA ZA                1 GODINU, bez PDV-a </t>
  </si>
  <si>
    <t>1. GRAĐEVINSKI OBJEKTI I OPREMA</t>
  </si>
  <si>
    <t>1.1. OSNOVNI RIZICI</t>
  </si>
  <si>
    <t>1.2. DOPUNSKI RIZICI</t>
  </si>
  <si>
    <t>UKUPNO CIJENA (€) bez PDV:</t>
  </si>
  <si>
    <t>PDV (€):</t>
  </si>
  <si>
    <t>UKUPNO CIJENA (€) s PDV:</t>
  </si>
  <si>
    <t>I. POTRES</t>
  </si>
  <si>
    <t>II. POŽAR I NEKE DRUGE OPASNOSTI</t>
  </si>
  <si>
    <t xml:space="preserve">III. OSIGURANJE STROJEVA OD LOMA </t>
  </si>
  <si>
    <t>IV. OSIGURANJE PROVALNE KRAĐE, RAZBOJSTVA, VANDALIZAM</t>
  </si>
  <si>
    <t>V. OSIGURANJE OD LOMA STAKLA</t>
  </si>
  <si>
    <t>VI. OSIGURANJE JAVNE ODGOVORNOSTI</t>
  </si>
  <si>
    <t>IZNOS OSIGURANJA PO ŠTETNOM DOGAĐAJU (€)</t>
  </si>
  <si>
    <t>AGREGATNI GODIŠNJI LIMIT (€)</t>
  </si>
  <si>
    <t>u €</t>
  </si>
  <si>
    <t>OSIGURANJE POŽARA (DOPUNSKE OPASNOSTI, STAVKE 1 - 12) CIJENA BEZ PDV-a:</t>
  </si>
  <si>
    <t>Doplatak za osiguranje amortizirane vrijednosti kod djelomičnih šteta, za stavke 1-5</t>
  </si>
  <si>
    <t>Doplatak za otkup franšize, za stavke 1-5</t>
  </si>
  <si>
    <t>Groblje svetog Ilije (kapelica i ograda), izgrađeno prije 1964.</t>
  </si>
  <si>
    <r>
      <t>SVOTA OSIGURANJA (</t>
    </r>
    <r>
      <rPr>
        <b/>
        <sz val="12"/>
        <color rgb="FF000000"/>
        <rFont val="Aptos Narrow"/>
        <family val="2"/>
      </rPr>
      <t>€</t>
    </r>
    <r>
      <rPr>
        <b/>
        <sz val="12"/>
        <color rgb="FF000000"/>
        <rFont val="Calibri"/>
        <family val="2"/>
        <charset val="238"/>
      </rPr>
      <t>)</t>
    </r>
  </si>
  <si>
    <r>
      <t>SVOTA OSIGURANJA (</t>
    </r>
    <r>
      <rPr>
        <b/>
        <sz val="10"/>
        <color rgb="FF000000"/>
        <rFont val="Aptos Narrow"/>
        <family val="2"/>
      </rPr>
      <t>€</t>
    </r>
    <r>
      <rPr>
        <b/>
        <sz val="10"/>
        <color rgb="FF000000"/>
        <rFont val="Calibri"/>
        <family val="2"/>
        <charset val="238"/>
      </rPr>
      <t>)</t>
    </r>
  </si>
  <si>
    <t>Dječji vrtić Pod gradom - Jaslice (k.č.br. 1469 k.o. Požega)</t>
  </si>
  <si>
    <r>
      <t>VRIJEDNOST NA DAN (</t>
    </r>
    <r>
      <rPr>
        <b/>
        <sz val="12"/>
        <color rgb="FF000000"/>
        <rFont val="Aptos Narrow"/>
        <family val="2"/>
      </rPr>
      <t>€</t>
    </r>
    <r>
      <rPr>
        <b/>
        <sz val="12"/>
        <color rgb="FF000000"/>
        <rFont val="Calibri"/>
        <family val="2"/>
        <charset val="238"/>
      </rPr>
      <t>) 31.12.2023.</t>
    </r>
  </si>
  <si>
    <r>
      <t>VRIJEDNOST NA DAN (</t>
    </r>
    <r>
      <rPr>
        <b/>
        <sz val="12"/>
        <color rgb="FF000000"/>
        <rFont val="Aptos Narrow"/>
        <family val="2"/>
      </rPr>
      <t>€</t>
    </r>
    <r>
      <rPr>
        <b/>
        <sz val="12"/>
        <color rgb="FF000000"/>
        <rFont val="Calibri"/>
        <family val="2"/>
        <charset val="238"/>
      </rPr>
      <t xml:space="preserve">) 31.12.2023. </t>
    </r>
  </si>
  <si>
    <t>61.</t>
  </si>
  <si>
    <t>62.</t>
  </si>
  <si>
    <t>63.</t>
  </si>
  <si>
    <t>Zgrada Gradskog Muzeja</t>
  </si>
  <si>
    <t>OSIGURANJE POŽARA (OSNOVNE OPASNOSTI, STAVKE 1 - 73), CIJENA BEZ PDV-a:</t>
  </si>
  <si>
    <t>Izljev vode iz vodovodnih i kanalizacijskih cijevi na 1. rizik, stavka pod rednim brojem 73.</t>
  </si>
  <si>
    <t>Izljev vode iz vodovodnih i kanalizacijskih cijevi na 1. rizik, stavka pod rednim brojem 62.</t>
  </si>
  <si>
    <t>Izljev vode iz vodovodnih i kanalizacijskih cijevi na 1. rizik, stavka pod rednim brojem 66.</t>
  </si>
  <si>
    <t>2.1.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</si>
</sst>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"/>
    <numFmt numFmtId="165" formatCode="#,##0.00&quot; &quot;;&quot;-&quot;#,##0.00&quot; &quot;"/>
    <numFmt numFmtId="166" formatCode="&quot; &quot;#,##0.00&quot; &quot;;&quot;-&quot;#,##0.00&quot; &quot;;&quot; -&quot;00&quot; &quot;;&quot; &quot;@&quot; &quot;"/>
    <numFmt numFmtId="167" formatCode="#,##0.00&quot;   &quot;"/>
  </numFmts>
  <fonts count="20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rgb="FFC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C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C00000"/>
      <name val="Calibri"/>
      <family val="2"/>
      <charset val="238"/>
    </font>
    <font>
      <sz val="11"/>
      <color rgb="FFC00000"/>
      <name val="Calibri"/>
      <family val="2"/>
      <charset val="238"/>
    </font>
    <font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2"/>
      <color rgb="FF000000"/>
      <name val="Aptos Narrow"/>
      <family val="2"/>
    </font>
    <font>
      <b/>
      <sz val="10"/>
      <color rgb="FF000000"/>
      <name val="Aptos Narrow"/>
      <family val="2"/>
    </font>
    <font>
      <b/>
      <i/>
      <sz val="12"/>
      <color rgb="FF000000"/>
      <name val="Calibri"/>
      <family val="2"/>
      <charset val="238"/>
    </font>
    <font>
      <sz val="8"/>
      <name val="Calibri"/>
      <family val="2"/>
      <charset val="238"/>
    </font>
    <font>
      <b/>
      <sz val="12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EDEDED"/>
        <bgColor rgb="FFEDEDED"/>
      </patternFill>
    </fill>
    <fill>
      <patternFill patternType="solid">
        <fgColor rgb="FFE7E6E6"/>
        <bgColor rgb="FFE7E6E6"/>
      </patternFill>
    </fill>
    <fill>
      <patternFill patternType="solid">
        <fgColor theme="2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</cellStyleXfs>
  <cellXfs count="200">
    <xf numFmtId="0" fontId="0" fillId="0" borderId="0" xfId="0"/>
    <xf numFmtId="0" fontId="3" fillId="2" borderId="0" xfId="3" applyFont="1" applyFill="1" applyAlignment="1">
      <alignment horizontal="center" vertical="center"/>
    </xf>
    <xf numFmtId="0" fontId="3" fillId="2" borderId="0" xfId="3" applyFont="1" applyFill="1" applyAlignment="1">
      <alignment horizontal="left" vertical="center"/>
    </xf>
    <xf numFmtId="4" fontId="4" fillId="2" borderId="0" xfId="3" applyNumberFormat="1" applyFont="1" applyFill="1" applyAlignment="1">
      <alignment horizontal="right" vertical="center"/>
    </xf>
    <xf numFmtId="4" fontId="3" fillId="2" borderId="0" xfId="3" applyNumberFormat="1" applyFont="1" applyFill="1" applyAlignment="1">
      <alignment horizontal="center" vertical="center"/>
    </xf>
    <xf numFmtId="0" fontId="3" fillId="2" borderId="0" xfId="3" applyFont="1" applyFill="1" applyAlignment="1">
      <alignment vertical="center"/>
    </xf>
    <xf numFmtId="0" fontId="5" fillId="0" borderId="0" xfId="0" applyFont="1"/>
    <xf numFmtId="0" fontId="5" fillId="2" borderId="0" xfId="0" applyFont="1" applyFill="1"/>
    <xf numFmtId="0" fontId="6" fillId="2" borderId="0" xfId="0" applyFont="1" applyFill="1"/>
    <xf numFmtId="0" fontId="5" fillId="2" borderId="0" xfId="0" applyFont="1" applyFill="1" applyAlignment="1">
      <alignment horizontal="center"/>
    </xf>
    <xf numFmtId="0" fontId="3" fillId="2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/>
    </xf>
    <xf numFmtId="4" fontId="3" fillId="2" borderId="1" xfId="3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3" fillId="2" borderId="1" xfId="3" applyFont="1" applyFill="1" applyBorder="1" applyAlignment="1">
      <alignment horizontal="justify"/>
    </xf>
    <xf numFmtId="0" fontId="3" fillId="2" borderId="1" xfId="3" applyFont="1" applyFill="1" applyBorder="1" applyAlignment="1">
      <alignment horizontal="left"/>
    </xf>
    <xf numFmtId="0" fontId="5" fillId="2" borderId="1" xfId="0" applyFont="1" applyFill="1" applyBorder="1"/>
    <xf numFmtId="0" fontId="3" fillId="2" borderId="1" xfId="3" applyFont="1" applyFill="1" applyBorder="1" applyAlignment="1"/>
    <xf numFmtId="0" fontId="5" fillId="2" borderId="1" xfId="3" applyFont="1" applyFill="1" applyBorder="1" applyAlignment="1">
      <alignment horizontal="left" vertical="center" wrapText="1"/>
    </xf>
    <xf numFmtId="0" fontId="5" fillId="2" borderId="3" xfId="3" applyFont="1" applyFill="1" applyBorder="1" applyAlignment="1">
      <alignment horizontal="center" vertical="center"/>
    </xf>
    <xf numFmtId="0" fontId="5" fillId="2" borderId="5" xfId="3" applyFont="1" applyFill="1" applyBorder="1" applyAlignment="1"/>
    <xf numFmtId="4" fontId="5" fillId="2" borderId="5" xfId="3" applyNumberFormat="1" applyFont="1" applyFill="1" applyBorder="1" applyAlignment="1"/>
    <xf numFmtId="0" fontId="5" fillId="2" borderId="6" xfId="3" applyFont="1" applyFill="1" applyBorder="1" applyAlignment="1"/>
    <xf numFmtId="0" fontId="5" fillId="2" borderId="4" xfId="3" applyFont="1" applyFill="1" applyBorder="1" applyAlignment="1"/>
    <xf numFmtId="4" fontId="3" fillId="2" borderId="1" xfId="3" applyNumberFormat="1" applyFont="1" applyFill="1" applyBorder="1" applyAlignment="1">
      <alignment horizontal="right" vertical="center"/>
    </xf>
    <xf numFmtId="4" fontId="3" fillId="2" borderId="0" xfId="3" applyNumberFormat="1" applyFont="1" applyFill="1" applyAlignment="1">
      <alignment vertical="center"/>
    </xf>
    <xf numFmtId="0" fontId="7" fillId="2" borderId="0" xfId="3" applyFont="1" applyFill="1" applyAlignment="1">
      <alignment horizontal="center" vertical="center"/>
    </xf>
    <xf numFmtId="0" fontId="7" fillId="2" borderId="0" xfId="3" applyFont="1" applyFill="1" applyAlignment="1">
      <alignment horizontal="left" vertical="center"/>
    </xf>
    <xf numFmtId="4" fontId="8" fillId="2" borderId="0" xfId="3" applyNumberFormat="1" applyFont="1" applyFill="1" applyAlignment="1">
      <alignment horizontal="right" vertical="center"/>
    </xf>
    <xf numFmtId="4" fontId="7" fillId="2" borderId="0" xfId="3" applyNumberFormat="1" applyFont="1" applyFill="1" applyAlignment="1">
      <alignment horizontal="center" vertical="center"/>
    </xf>
    <xf numFmtId="0" fontId="7" fillId="2" borderId="0" xfId="3" applyFont="1" applyFill="1" applyAlignment="1">
      <alignment vertical="center"/>
    </xf>
    <xf numFmtId="0" fontId="0" fillId="2" borderId="0" xfId="0" applyFill="1"/>
    <xf numFmtId="0" fontId="9" fillId="2" borderId="0" xfId="0" applyFont="1" applyFill="1"/>
    <xf numFmtId="0" fontId="0" fillId="2" borderId="0" xfId="0" applyFill="1" applyAlignment="1">
      <alignment horizontal="center"/>
    </xf>
    <xf numFmtId="0" fontId="7" fillId="2" borderId="7" xfId="3" applyFont="1" applyFill="1" applyBorder="1" applyAlignment="1">
      <alignment horizontal="center" vertical="center" wrapText="1"/>
    </xf>
    <xf numFmtId="0" fontId="7" fillId="2" borderId="8" xfId="3" applyFont="1" applyFill="1" applyBorder="1" applyAlignment="1">
      <alignment horizontal="center" vertical="center"/>
    </xf>
    <xf numFmtId="4" fontId="7" fillId="2" borderId="1" xfId="3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2" borderId="1" xfId="3" applyFont="1" applyFill="1" applyBorder="1" applyAlignment="1">
      <alignment horizontal="center" vertical="center" wrapText="1"/>
    </xf>
    <xf numFmtId="0" fontId="11" fillId="2" borderId="0" xfId="3" applyFont="1" applyFill="1" applyAlignment="1">
      <alignment vertical="center"/>
    </xf>
    <xf numFmtId="0" fontId="10" fillId="2" borderId="1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left" vertical="center" wrapText="1"/>
    </xf>
    <xf numFmtId="0" fontId="10" fillId="2" borderId="0" xfId="3" applyFont="1" applyFill="1" applyAlignment="1">
      <alignment vertical="center"/>
    </xf>
    <xf numFmtId="0" fontId="10" fillId="2" borderId="10" xfId="3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4" fontId="7" fillId="2" borderId="0" xfId="3" applyNumberFormat="1" applyFont="1" applyFill="1" applyAlignment="1">
      <alignment vertical="center"/>
    </xf>
    <xf numFmtId="4" fontId="7" fillId="2" borderId="0" xfId="3" applyNumberFormat="1" applyFont="1" applyFill="1" applyAlignment="1">
      <alignment horizontal="right" vertical="center"/>
    </xf>
    <xf numFmtId="0" fontId="7" fillId="2" borderId="8" xfId="3" applyFont="1" applyFill="1" applyBorder="1" applyAlignment="1">
      <alignment horizontal="center" vertical="center" wrapText="1"/>
    </xf>
    <xf numFmtId="4" fontId="7" fillId="2" borderId="8" xfId="3" applyNumberFormat="1" applyFont="1" applyFill="1" applyBorder="1" applyAlignment="1">
      <alignment horizontal="center" vertical="center" wrapText="1"/>
    </xf>
    <xf numFmtId="0" fontId="11" fillId="2" borderId="0" xfId="3" applyFont="1" applyFill="1" applyAlignment="1">
      <alignment horizontal="center" vertical="center"/>
    </xf>
    <xf numFmtId="0" fontId="10" fillId="2" borderId="0" xfId="0" applyFont="1" applyFill="1"/>
    <xf numFmtId="4" fontId="10" fillId="2" borderId="1" xfId="3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7" fillId="2" borderId="0" xfId="3" applyNumberFormat="1" applyFont="1" applyFill="1" applyAlignment="1">
      <alignment horizontal="center" vertical="center"/>
    </xf>
    <xf numFmtId="0" fontId="11" fillId="2" borderId="16" xfId="3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/>
    </xf>
    <xf numFmtId="0" fontId="11" fillId="2" borderId="2" xfId="3" applyFont="1" applyFill="1" applyBorder="1" applyAlignment="1">
      <alignment horizontal="center" vertical="center" wrapText="1"/>
    </xf>
    <xf numFmtId="0" fontId="7" fillId="2" borderId="0" xfId="0" applyFont="1" applyFill="1"/>
    <xf numFmtId="0" fontId="10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vertical="center"/>
    </xf>
    <xf numFmtId="0" fontId="10" fillId="2" borderId="0" xfId="0" applyFont="1" applyFill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2" borderId="2" xfId="0" applyFont="1" applyFill="1" applyBorder="1" applyAlignment="1">
      <alignment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4" fontId="7" fillId="2" borderId="26" xfId="3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3" fillId="2" borderId="16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7" fillId="5" borderId="10" xfId="0" applyFont="1" applyFill="1" applyBorder="1" applyAlignment="1">
      <alignment horizontal="right" wrapText="1"/>
    </xf>
    <xf numFmtId="0" fontId="7" fillId="4" borderId="4" xfId="0" applyFont="1" applyFill="1" applyBorder="1" applyAlignment="1">
      <alignment horizontal="right" wrapText="1"/>
    </xf>
    <xf numFmtId="0" fontId="7" fillId="2" borderId="16" xfId="0" applyFont="1" applyFill="1" applyBorder="1" applyAlignment="1">
      <alignment horizontal="left" vertical="center"/>
    </xf>
    <xf numFmtId="4" fontId="5" fillId="3" borderId="1" xfId="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Protection="1">
      <protection locked="0"/>
    </xf>
    <xf numFmtId="0" fontId="5" fillId="2" borderId="0" xfId="3" applyFont="1" applyFill="1" applyAlignment="1" applyProtection="1">
      <alignment vertical="center"/>
      <protection locked="0"/>
    </xf>
    <xf numFmtId="4" fontId="7" fillId="2" borderId="0" xfId="3" applyNumberFormat="1" applyFont="1" applyFill="1" applyAlignment="1" applyProtection="1">
      <alignment horizontal="center" vertical="center"/>
      <protection locked="0"/>
    </xf>
    <xf numFmtId="0" fontId="7" fillId="2" borderId="0" xfId="3" applyFont="1" applyFill="1" applyAlignment="1" applyProtection="1">
      <alignment vertical="center"/>
      <protection locked="0"/>
    </xf>
    <xf numFmtId="0" fontId="7" fillId="2" borderId="0" xfId="3" applyFont="1" applyFill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0" fontId="11" fillId="2" borderId="0" xfId="3" applyFont="1" applyFill="1" applyAlignment="1" applyProtection="1">
      <alignment vertical="center"/>
      <protection locked="0"/>
    </xf>
    <xf numFmtId="0" fontId="10" fillId="2" borderId="0" xfId="3" applyFont="1" applyFill="1" applyAlignment="1" applyProtection="1">
      <alignment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4" fontId="10" fillId="4" borderId="1" xfId="3" applyNumberFormat="1" applyFont="1" applyFill="1" applyBorder="1" applyAlignment="1" applyProtection="1">
      <alignment horizontal="right" vertical="center"/>
      <protection locked="0"/>
    </xf>
    <xf numFmtId="4" fontId="10" fillId="4" borderId="2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Protection="1">
      <protection locked="0"/>
    </xf>
    <xf numFmtId="0" fontId="11" fillId="0" borderId="0" xfId="0" applyFont="1" applyProtection="1">
      <protection locked="0"/>
    </xf>
    <xf numFmtId="4" fontId="7" fillId="5" borderId="13" xfId="0" applyNumberFormat="1" applyFont="1" applyFill="1" applyBorder="1" applyAlignment="1" applyProtection="1">
      <alignment horizontal="right" wrapText="1"/>
      <protection locked="0"/>
    </xf>
    <xf numFmtId="0" fontId="3" fillId="2" borderId="10" xfId="3" applyFont="1" applyFill="1" applyBorder="1" applyAlignment="1">
      <alignment horizontal="center" vertical="center"/>
    </xf>
    <xf numFmtId="0" fontId="3" fillId="2" borderId="11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1" xfId="3" applyFont="1" applyFill="1" applyBorder="1" applyAlignment="1">
      <alignment vertical="center"/>
    </xf>
    <xf numFmtId="0" fontId="4" fillId="2" borderId="1" xfId="3" applyFont="1" applyFill="1" applyBorder="1" applyAlignment="1">
      <alignment vertical="center"/>
    </xf>
    <xf numFmtId="0" fontId="3" fillId="2" borderId="1" xfId="3" applyFont="1" applyFill="1" applyBorder="1" applyAlignment="1" applyProtection="1">
      <alignment vertical="center"/>
      <protection locked="0"/>
    </xf>
    <xf numFmtId="0" fontId="5" fillId="2" borderId="12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left" vertical="center"/>
    </xf>
    <xf numFmtId="0" fontId="5" fillId="2" borderId="4" xfId="3" applyFont="1" applyFill="1" applyBorder="1" applyAlignment="1">
      <alignment horizontal="center" vertical="center"/>
    </xf>
    <xf numFmtId="4" fontId="5" fillId="3" borderId="3" xfId="3" applyNumberFormat="1" applyFont="1" applyFill="1" applyBorder="1" applyAlignment="1">
      <alignment horizontal="right" vertical="center"/>
    </xf>
    <xf numFmtId="4" fontId="5" fillId="3" borderId="13" xfId="3" applyNumberFormat="1" applyFont="1" applyFill="1" applyBorder="1" applyAlignment="1" applyProtection="1">
      <alignment horizontal="right" vertical="center"/>
      <protection locked="0"/>
    </xf>
    <xf numFmtId="0" fontId="5" fillId="2" borderId="14" xfId="3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left" vertical="center"/>
    </xf>
    <xf numFmtId="0" fontId="5" fillId="2" borderId="15" xfId="3" applyFont="1" applyFill="1" applyBorder="1" applyAlignment="1">
      <alignment horizontal="center" vertical="center"/>
    </xf>
    <xf numFmtId="0" fontId="5" fillId="2" borderId="10" xfId="3" applyFont="1" applyFill="1" applyBorder="1" applyAlignment="1">
      <alignment horizontal="center" vertical="center"/>
    </xf>
    <xf numFmtId="4" fontId="3" fillId="4" borderId="6" xfId="3" applyNumberFormat="1" applyFont="1" applyFill="1" applyBorder="1" applyAlignment="1" applyProtection="1">
      <alignment horizontal="right" vertical="center"/>
      <protection locked="0"/>
    </xf>
    <xf numFmtId="0" fontId="5" fillId="2" borderId="16" xfId="3" applyFont="1" applyFill="1" applyBorder="1" applyAlignment="1">
      <alignment horizontal="center" vertical="center"/>
    </xf>
    <xf numFmtId="0" fontId="5" fillId="2" borderId="11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left" vertical="center" wrapText="1"/>
    </xf>
    <xf numFmtId="167" fontId="3" fillId="4" borderId="19" xfId="0" applyNumberFormat="1" applyFont="1" applyFill="1" applyBorder="1" applyAlignment="1" applyProtection="1">
      <alignment horizontal="right" wrapText="1"/>
      <protection locked="0"/>
    </xf>
    <xf numFmtId="4" fontId="3" fillId="2" borderId="0" xfId="3" applyNumberFormat="1" applyFont="1" applyFill="1" applyAlignment="1">
      <alignment horizontal="right" vertical="center"/>
    </xf>
    <xf numFmtId="0" fontId="3" fillId="2" borderId="7" xfId="3" applyFont="1" applyFill="1" applyBorder="1" applyAlignment="1">
      <alignment horizontal="center" vertical="center" wrapText="1"/>
    </xf>
    <xf numFmtId="0" fontId="3" fillId="2" borderId="8" xfId="3" applyFont="1" applyFill="1" applyBorder="1" applyAlignment="1">
      <alignment horizontal="center" vertical="center"/>
    </xf>
    <xf numFmtId="0" fontId="3" fillId="2" borderId="8" xfId="3" applyFont="1" applyFill="1" applyBorder="1" applyAlignment="1">
      <alignment horizontal="center" vertical="center" wrapText="1"/>
    </xf>
    <xf numFmtId="4" fontId="3" fillId="2" borderId="8" xfId="3" applyNumberFormat="1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center" vertical="center" wrapText="1"/>
    </xf>
    <xf numFmtId="4" fontId="3" fillId="2" borderId="1" xfId="3" applyNumberFormat="1" applyFont="1" applyFill="1" applyBorder="1" applyAlignment="1">
      <alignment vertical="center"/>
    </xf>
    <xf numFmtId="0" fontId="5" fillId="2" borderId="1" xfId="3" applyFont="1" applyFill="1" applyBorder="1" applyAlignment="1">
      <alignment horizontal="left" wrapText="1" indent="1"/>
    </xf>
    <xf numFmtId="4" fontId="5" fillId="2" borderId="1" xfId="3" applyNumberFormat="1" applyFont="1" applyFill="1" applyBorder="1" applyAlignment="1">
      <alignment horizontal="center" vertical="center"/>
    </xf>
    <xf numFmtId="4" fontId="5" fillId="4" borderId="1" xfId="3" applyNumberFormat="1" applyFont="1" applyFill="1" applyBorder="1" applyAlignment="1" applyProtection="1">
      <alignment horizontal="right" vertical="center"/>
      <protection locked="0"/>
    </xf>
    <xf numFmtId="4" fontId="3" fillId="4" borderId="1" xfId="0" applyNumberFormat="1" applyFont="1" applyFill="1" applyBorder="1" applyAlignment="1" applyProtection="1">
      <alignment wrapText="1"/>
      <protection locked="0"/>
    </xf>
    <xf numFmtId="0" fontId="17" fillId="2" borderId="0" xfId="3" applyFont="1" applyFill="1" applyAlignment="1">
      <alignment horizontal="left" vertical="center"/>
    </xf>
    <xf numFmtId="0" fontId="5" fillId="2" borderId="14" xfId="3" applyFont="1" applyFill="1" applyBorder="1" applyAlignment="1">
      <alignment horizontal="center" vertical="center" wrapText="1"/>
    </xf>
    <xf numFmtId="0" fontId="5" fillId="2" borderId="23" xfId="3" applyFont="1" applyFill="1" applyBorder="1" applyAlignment="1">
      <alignment horizontal="center" vertical="center"/>
    </xf>
    <xf numFmtId="0" fontId="5" fillId="2" borderId="23" xfId="3" applyFont="1" applyFill="1" applyBorder="1" applyAlignment="1">
      <alignment horizontal="center" vertical="center" wrapText="1"/>
    </xf>
    <xf numFmtId="4" fontId="5" fillId="2" borderId="2" xfId="3" applyNumberFormat="1" applyFont="1" applyFill="1" applyBorder="1" applyAlignment="1">
      <alignment horizontal="center" vertical="center"/>
    </xf>
    <xf numFmtId="4" fontId="5" fillId="4" borderId="1" xfId="3" applyNumberFormat="1" applyFont="1" applyFill="1" applyBorder="1" applyAlignment="1">
      <alignment horizontal="left" vertical="center"/>
    </xf>
    <xf numFmtId="4" fontId="5" fillId="5" borderId="1" xfId="0" applyNumberFormat="1" applyFont="1" applyFill="1" applyBorder="1"/>
    <xf numFmtId="4" fontId="5" fillId="2" borderId="24" xfId="3" applyNumberFormat="1" applyFont="1" applyFill="1" applyBorder="1" applyAlignment="1" applyProtection="1">
      <alignment horizontal="right" vertical="center"/>
      <protection locked="0"/>
    </xf>
    <xf numFmtId="0" fontId="5" fillId="2" borderId="25" xfId="3" applyFont="1" applyFill="1" applyBorder="1" applyAlignment="1">
      <alignment horizontal="left" vertical="center" wrapText="1"/>
    </xf>
    <xf numFmtId="4" fontId="5" fillId="4" borderId="1" xfId="3" applyNumberFormat="1" applyFont="1" applyFill="1" applyBorder="1" applyAlignment="1">
      <alignment horizontal="right" vertical="center"/>
    </xf>
    <xf numFmtId="4" fontId="3" fillId="5" borderId="1" xfId="3" applyNumberFormat="1" applyFont="1" applyFill="1" applyBorder="1" applyAlignment="1" applyProtection="1">
      <alignment horizontal="right" vertical="center"/>
      <protection locked="0"/>
    </xf>
    <xf numFmtId="0" fontId="5" fillId="2" borderId="3" xfId="3" applyFont="1" applyFill="1" applyBorder="1" applyAlignment="1">
      <alignment horizontal="left" vertical="center" wrapText="1"/>
    </xf>
    <xf numFmtId="0" fontId="5" fillId="5" borderId="1" xfId="3" applyFont="1" applyFill="1" applyBorder="1" applyAlignment="1" applyProtection="1">
      <alignment vertical="center"/>
      <protection locked="0"/>
    </xf>
    <xf numFmtId="4" fontId="5" fillId="5" borderId="1" xfId="3" applyNumberFormat="1" applyFont="1" applyFill="1" applyBorder="1" applyAlignment="1" applyProtection="1">
      <alignment horizontal="right" vertical="center"/>
      <protection locked="0"/>
    </xf>
    <xf numFmtId="166" fontId="5" fillId="0" borderId="0" xfId="1" applyFont="1" applyProtection="1">
      <protection locked="0"/>
    </xf>
    <xf numFmtId="0" fontId="5" fillId="7" borderId="1" xfId="3" applyFont="1" applyFill="1" applyBorder="1" applyAlignment="1">
      <alignment horizontal="center" vertical="center"/>
    </xf>
    <xf numFmtId="0" fontId="5" fillId="7" borderId="1" xfId="3" applyFont="1" applyFill="1" applyBorder="1" applyAlignment="1">
      <alignment horizontal="left" wrapText="1"/>
    </xf>
    <xf numFmtId="4" fontId="5" fillId="8" borderId="1" xfId="3" applyNumberFormat="1" applyFont="1" applyFill="1" applyBorder="1" applyAlignment="1">
      <alignment horizontal="right" vertical="center"/>
    </xf>
    <xf numFmtId="0" fontId="5" fillId="7" borderId="1" xfId="3" applyFont="1" applyFill="1" applyBorder="1" applyAlignment="1">
      <alignment horizontal="left" vertical="center" wrapText="1"/>
    </xf>
    <xf numFmtId="165" fontId="5" fillId="8" borderId="1" xfId="0" applyNumberFormat="1" applyFont="1" applyFill="1" applyBorder="1" applyAlignment="1">
      <alignment vertical="center"/>
    </xf>
    <xf numFmtId="0" fontId="5" fillId="7" borderId="1" xfId="3" applyFont="1" applyFill="1" applyBorder="1" applyAlignment="1">
      <alignment horizontal="left" vertical="center"/>
    </xf>
    <xf numFmtId="0" fontId="5" fillId="7" borderId="1" xfId="3" applyFont="1" applyFill="1" applyBorder="1" applyAlignment="1">
      <alignment horizontal="left" vertical="top" wrapText="1"/>
    </xf>
    <xf numFmtId="4" fontId="5" fillId="8" borderId="1" xfId="3" applyNumberFormat="1" applyFont="1" applyFill="1" applyBorder="1" applyAlignment="1">
      <alignment horizontal="right" vertical="top"/>
    </xf>
    <xf numFmtId="165" fontId="5" fillId="8" borderId="1" xfId="0" applyNumberFormat="1" applyFont="1" applyFill="1" applyBorder="1" applyAlignment="1">
      <alignment vertical="top"/>
    </xf>
    <xf numFmtId="0" fontId="5" fillId="7" borderId="2" xfId="3" applyFont="1" applyFill="1" applyBorder="1" applyAlignment="1">
      <alignment horizontal="left" wrapText="1"/>
    </xf>
    <xf numFmtId="4" fontId="5" fillId="8" borderId="2" xfId="3" applyNumberFormat="1" applyFont="1" applyFill="1" applyBorder="1" applyAlignment="1">
      <alignment horizontal="right" vertical="center"/>
    </xf>
    <xf numFmtId="4" fontId="5" fillId="8" borderId="4" xfId="3" applyNumberFormat="1" applyFont="1" applyFill="1" applyBorder="1" applyAlignment="1">
      <alignment horizontal="right" vertical="center"/>
    </xf>
    <xf numFmtId="165" fontId="5" fillId="8" borderId="4" xfId="0" applyNumberFormat="1" applyFont="1" applyFill="1" applyBorder="1" applyAlignment="1">
      <alignment vertical="center"/>
    </xf>
    <xf numFmtId="4" fontId="13" fillId="6" borderId="29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3" applyNumberFormat="1" applyFont="1" applyFill="1" applyBorder="1" applyAlignment="1" applyProtection="1">
      <alignment horizontal="center" vertical="center"/>
    </xf>
    <xf numFmtId="4" fontId="3" fillId="2" borderId="1" xfId="3" applyNumberFormat="1" applyFont="1" applyFill="1" applyBorder="1" applyAlignment="1" applyProtection="1">
      <alignment horizontal="right" vertical="center"/>
    </xf>
    <xf numFmtId="4" fontId="3" fillId="4" borderId="6" xfId="3" applyNumberFormat="1" applyFont="1" applyFill="1" applyBorder="1" applyAlignment="1" applyProtection="1">
      <alignment horizontal="right" vertical="center"/>
    </xf>
    <xf numFmtId="167" fontId="3" fillId="4" borderId="19" xfId="0" applyNumberFormat="1" applyFont="1" applyFill="1" applyBorder="1" applyAlignment="1">
      <alignment horizontal="right" wrapText="1"/>
    </xf>
    <xf numFmtId="167" fontId="3" fillId="4" borderId="21" xfId="0" applyNumberFormat="1" applyFont="1" applyFill="1" applyBorder="1" applyAlignment="1">
      <alignment horizontal="right" wrapText="1"/>
    </xf>
    <xf numFmtId="4" fontId="3" fillId="4" borderId="1" xfId="0" applyNumberFormat="1" applyFont="1" applyFill="1" applyBorder="1" applyAlignment="1">
      <alignment wrapText="1"/>
    </xf>
    <xf numFmtId="4" fontId="3" fillId="4" borderId="22" xfId="0" applyNumberFormat="1" applyFont="1" applyFill="1" applyBorder="1" applyAlignment="1">
      <alignment wrapText="1"/>
    </xf>
    <xf numFmtId="4" fontId="3" fillId="4" borderId="23" xfId="0" applyNumberFormat="1" applyFont="1" applyFill="1" applyBorder="1" applyAlignment="1">
      <alignment wrapText="1"/>
    </xf>
    <xf numFmtId="4" fontId="7" fillId="4" borderId="1" xfId="0" applyNumberFormat="1" applyFont="1" applyFill="1" applyBorder="1" applyAlignment="1">
      <alignment wrapText="1"/>
    </xf>
    <xf numFmtId="4" fontId="7" fillId="4" borderId="1" xfId="0" applyNumberFormat="1" applyFont="1" applyFill="1" applyBorder="1" applyAlignment="1">
      <alignment horizontal="right" wrapText="1"/>
    </xf>
    <xf numFmtId="0" fontId="3" fillId="2" borderId="0" xfId="3" applyFont="1" applyFill="1" applyAlignment="1">
      <alignment horizontal="left" vertical="center"/>
    </xf>
    <xf numFmtId="4" fontId="3" fillId="2" borderId="1" xfId="3" applyNumberFormat="1" applyFont="1" applyFill="1" applyBorder="1" applyAlignment="1">
      <alignment horizontal="right" vertical="center"/>
    </xf>
    <xf numFmtId="0" fontId="3" fillId="4" borderId="18" xfId="0" applyFont="1" applyFill="1" applyBorder="1" applyAlignment="1">
      <alignment horizontal="right" wrapText="1"/>
    </xf>
    <xf numFmtId="0" fontId="3" fillId="4" borderId="10" xfId="0" applyFont="1" applyFill="1" applyBorder="1" applyAlignment="1">
      <alignment horizontal="right" wrapText="1"/>
    </xf>
    <xf numFmtId="0" fontId="3" fillId="4" borderId="20" xfId="0" applyFont="1" applyFill="1" applyBorder="1" applyAlignment="1">
      <alignment horizontal="right" wrapText="1"/>
    </xf>
    <xf numFmtId="4" fontId="3" fillId="2" borderId="10" xfId="3" applyNumberFormat="1" applyFont="1" applyFill="1" applyBorder="1" applyAlignment="1">
      <alignment horizontal="right" vertical="center"/>
    </xf>
    <xf numFmtId="4" fontId="3" fillId="2" borderId="17" xfId="3" applyNumberFormat="1" applyFont="1" applyFill="1" applyBorder="1" applyAlignment="1">
      <alignment horizontal="right" vertical="center"/>
    </xf>
    <xf numFmtId="0" fontId="3" fillId="2" borderId="10" xfId="3" applyFont="1" applyFill="1" applyBorder="1" applyAlignment="1">
      <alignment horizontal="center" vertical="center"/>
    </xf>
    <xf numFmtId="0" fontId="3" fillId="2" borderId="10" xfId="3" applyFont="1" applyFill="1" applyBorder="1" applyAlignment="1">
      <alignment horizontal="left" vertical="center"/>
    </xf>
    <xf numFmtId="0" fontId="3" fillId="2" borderId="0" xfId="3" applyFont="1" applyFill="1" applyAlignment="1">
      <alignment horizontal="center" vertical="center"/>
    </xf>
    <xf numFmtId="0" fontId="3" fillId="2" borderId="1" xfId="3" applyFont="1" applyFill="1" applyBorder="1" applyAlignment="1">
      <alignment horizontal="left" vertical="center" wrapText="1"/>
    </xf>
    <xf numFmtId="0" fontId="7" fillId="2" borderId="1" xfId="3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right" wrapText="1"/>
    </xf>
    <xf numFmtId="0" fontId="7" fillId="4" borderId="10" xfId="0" applyFont="1" applyFill="1" applyBorder="1" applyAlignment="1">
      <alignment horizontal="right" wrapText="1"/>
    </xf>
    <xf numFmtId="0" fontId="14" fillId="2" borderId="0" xfId="0" applyFont="1" applyFill="1" applyAlignment="1">
      <alignment horizontal="left" vertical="center"/>
    </xf>
    <xf numFmtId="0" fontId="0" fillId="2" borderId="26" xfId="0" applyFill="1" applyBorder="1"/>
    <xf numFmtId="4" fontId="7" fillId="0" borderId="3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0" fontId="0" fillId="2" borderId="13" xfId="0" applyFill="1" applyBorder="1"/>
    <xf numFmtId="0" fontId="0" fillId="0" borderId="13" xfId="0" applyBorder="1"/>
    <xf numFmtId="0" fontId="12" fillId="2" borderId="0" xfId="3" applyFont="1" applyFill="1" applyAlignment="1">
      <alignment horizontal="center" vertical="center"/>
    </xf>
    <xf numFmtId="49" fontId="3" fillId="2" borderId="1" xfId="3" applyNumberFormat="1" applyFont="1" applyFill="1" applyBorder="1" applyAlignment="1">
      <alignment horizontal="center" vertical="center"/>
    </xf>
    <xf numFmtId="4" fontId="19" fillId="2" borderId="10" xfId="3" applyNumberFormat="1" applyFont="1" applyFill="1" applyBorder="1" applyAlignment="1">
      <alignment horizontal="right" vertical="center"/>
    </xf>
    <xf numFmtId="0" fontId="19" fillId="2" borderId="1" xfId="3" applyFont="1" applyFill="1" applyBorder="1" applyAlignment="1">
      <alignment horizontal="left" vertical="center" wrapText="1"/>
    </xf>
    <xf numFmtId="0" fontId="19" fillId="2" borderId="1" xfId="3" applyFont="1" applyFill="1" applyBorder="1" applyAlignment="1">
      <alignment horizontal="left" vertical="center"/>
    </xf>
  </cellXfs>
  <cellStyles count="6">
    <cellStyle name="Naslov 4" xfId="3" builtinId="19" customBuiltin="1"/>
    <cellStyle name="Normal 2" xfId="4" xr:uid="{00000000-0005-0000-0000-000001000000}"/>
    <cellStyle name="Normalno" xfId="0" builtinId="0" customBuiltin="1"/>
    <cellStyle name="Normalno 2" xfId="5" xr:uid="{00000000-0005-0000-0000-000003000000}"/>
    <cellStyle name="Postotak" xfId="2" builtinId="5" customBuiltin="1"/>
    <cellStyle name="Zarez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2"/>
  <sheetViews>
    <sheetView topLeftCell="A76" zoomScale="85" zoomScaleNormal="85" workbookViewId="0">
      <selection activeCell="C83" sqref="C83"/>
    </sheetView>
  </sheetViews>
  <sheetFormatPr defaultColWidth="8.85546875" defaultRowHeight="15.75" x14ac:dyDescent="0.25"/>
  <cols>
    <col min="1" max="1" width="7" style="1" customWidth="1"/>
    <col min="2" max="2" width="47.7109375" style="1" customWidth="1"/>
    <col min="3" max="3" width="17.140625" style="1" customWidth="1"/>
    <col min="4" max="4" width="15.5703125" style="1" customWidth="1"/>
    <col min="5" max="5" width="25.7109375" style="2" customWidth="1"/>
    <col min="6" max="6" width="24.42578125" style="3" customWidth="1"/>
    <col min="7" max="7" width="22.85546875" style="4" customWidth="1"/>
    <col min="8" max="9" width="8.85546875" style="5" customWidth="1"/>
    <col min="10" max="10" width="13.28515625" style="5" bestFit="1" customWidth="1"/>
    <col min="11" max="11" width="8.85546875" style="5" customWidth="1"/>
    <col min="12" max="16384" width="8.85546875" style="5"/>
  </cols>
  <sheetData>
    <row r="1" spans="1:13" s="6" customFormat="1" x14ac:dyDescent="0.25">
      <c r="A1" s="1"/>
      <c r="B1" s="2" t="s">
        <v>0</v>
      </c>
      <c r="C1" s="3"/>
      <c r="D1" s="1"/>
      <c r="E1" s="2"/>
      <c r="F1" s="3"/>
      <c r="G1" s="4"/>
      <c r="H1" s="5"/>
      <c r="I1" s="5"/>
      <c r="J1" s="5"/>
    </row>
    <row r="2" spans="1:13" s="6" customFormat="1" x14ac:dyDescent="0.25">
      <c r="A2" s="1"/>
      <c r="B2" s="2" t="s">
        <v>1</v>
      </c>
      <c r="C2" s="3"/>
      <c r="D2" s="1"/>
      <c r="E2" s="2"/>
      <c r="F2" s="3"/>
      <c r="G2" s="4"/>
      <c r="H2" s="5"/>
      <c r="I2" s="5"/>
      <c r="J2" s="5"/>
    </row>
    <row r="3" spans="1:13" s="6" customFormat="1" x14ac:dyDescent="0.25">
      <c r="A3" s="1"/>
      <c r="B3" s="2" t="s">
        <v>2</v>
      </c>
      <c r="C3" s="3"/>
      <c r="D3" s="1"/>
      <c r="E3" s="2"/>
      <c r="F3" s="3"/>
      <c r="G3" s="4"/>
      <c r="H3" s="5"/>
      <c r="I3" s="5"/>
      <c r="J3" s="5"/>
    </row>
    <row r="4" spans="1:13" s="6" customFormat="1" x14ac:dyDescent="0.25">
      <c r="A4" s="1"/>
      <c r="B4" s="2"/>
      <c r="C4" s="3"/>
      <c r="D4" s="1"/>
      <c r="E4" s="2"/>
      <c r="F4" s="3"/>
      <c r="G4" s="4"/>
      <c r="H4" s="5"/>
      <c r="I4" s="5"/>
      <c r="J4" s="5"/>
    </row>
    <row r="5" spans="1:13" s="1" customFormat="1" ht="27" customHeight="1" x14ac:dyDescent="0.25">
      <c r="B5" s="175" t="s">
        <v>3</v>
      </c>
      <c r="C5" s="175"/>
      <c r="G5" s="4"/>
    </row>
    <row r="6" spans="1:13" s="1" customFormat="1" x14ac:dyDescent="0.25">
      <c r="A6" s="7"/>
      <c r="B6" s="7"/>
      <c r="C6" s="7"/>
      <c r="D6" s="7"/>
      <c r="E6" s="7"/>
      <c r="F6" s="8"/>
      <c r="G6" s="9"/>
    </row>
    <row r="7" spans="1:13" s="6" customFormat="1" ht="50.25" customHeight="1" x14ac:dyDescent="0.25">
      <c r="A7" s="10" t="s">
        <v>4</v>
      </c>
      <c r="B7" s="10" t="s">
        <v>5</v>
      </c>
      <c r="C7" s="10" t="s">
        <v>6</v>
      </c>
      <c r="D7" s="10" t="s">
        <v>7</v>
      </c>
      <c r="E7" s="11" t="s">
        <v>8</v>
      </c>
      <c r="F7" s="12" t="s">
        <v>232</v>
      </c>
      <c r="G7" s="12" t="s">
        <v>9</v>
      </c>
      <c r="H7" s="90"/>
      <c r="I7" s="90"/>
      <c r="J7" s="90"/>
      <c r="K7" s="90"/>
      <c r="L7" s="90"/>
      <c r="M7" s="90"/>
    </row>
    <row r="8" spans="1:13" s="15" customFormat="1" ht="13.15" customHeight="1" x14ac:dyDescent="0.25">
      <c r="A8" s="13">
        <v>1</v>
      </c>
      <c r="B8" s="13">
        <v>1</v>
      </c>
      <c r="C8" s="13">
        <v>2</v>
      </c>
      <c r="D8" s="13">
        <v>3</v>
      </c>
      <c r="E8" s="14">
        <v>4</v>
      </c>
      <c r="F8" s="13">
        <v>5</v>
      </c>
      <c r="G8" s="13">
        <v>6</v>
      </c>
      <c r="H8" s="91"/>
      <c r="I8" s="91"/>
      <c r="J8" s="91"/>
      <c r="K8" s="91"/>
      <c r="L8" s="91"/>
      <c r="M8" s="91"/>
    </row>
    <row r="9" spans="1:13" s="15" customFormat="1" ht="13.15" customHeight="1" x14ac:dyDescent="0.25">
      <c r="A9" s="11" t="s">
        <v>10</v>
      </c>
      <c r="B9" s="16"/>
      <c r="C9" s="11"/>
      <c r="D9" s="11"/>
      <c r="E9" s="17" t="s">
        <v>11</v>
      </c>
      <c r="F9" s="18"/>
      <c r="G9" s="18"/>
      <c r="H9" s="91"/>
      <c r="I9" s="91"/>
      <c r="J9" s="91"/>
      <c r="K9" s="91"/>
      <c r="L9" s="91"/>
      <c r="M9" s="91"/>
    </row>
    <row r="10" spans="1:13" s="15" customFormat="1" ht="13.15" customHeight="1" x14ac:dyDescent="0.25">
      <c r="A10" s="11" t="s">
        <v>12</v>
      </c>
      <c r="B10" s="16"/>
      <c r="C10" s="11"/>
      <c r="D10" s="11"/>
      <c r="E10" s="19" t="s">
        <v>13</v>
      </c>
      <c r="F10" s="18"/>
      <c r="G10" s="18"/>
      <c r="H10" s="91"/>
      <c r="I10" s="91"/>
      <c r="J10" s="91"/>
      <c r="K10" s="91"/>
      <c r="L10" s="91"/>
      <c r="M10" s="91"/>
    </row>
    <row r="11" spans="1:13" s="6" customFormat="1" ht="31.5" x14ac:dyDescent="0.25">
      <c r="A11" s="151" t="s">
        <v>10</v>
      </c>
      <c r="B11" s="152" t="s">
        <v>14</v>
      </c>
      <c r="C11" s="153">
        <f>4139178.87+12651.42+12686.54+37223.83+206617.02</f>
        <v>4408357.68</v>
      </c>
      <c r="D11" s="153">
        <v>0</v>
      </c>
      <c r="E11" s="154"/>
      <c r="F11" s="155">
        <f>+C11</f>
        <v>4408357.68</v>
      </c>
      <c r="G11" s="89"/>
      <c r="H11" s="90"/>
      <c r="I11" s="90"/>
      <c r="J11" s="150"/>
      <c r="K11" s="90"/>
      <c r="L11" s="90"/>
      <c r="M11" s="90"/>
    </row>
    <row r="12" spans="1:13" s="15" customFormat="1" ht="31.5" x14ac:dyDescent="0.25">
      <c r="A12" s="151" t="s">
        <v>15</v>
      </c>
      <c r="B12" s="152" t="s">
        <v>16</v>
      </c>
      <c r="C12" s="153">
        <v>49191.3</v>
      </c>
      <c r="D12" s="153">
        <v>13500</v>
      </c>
      <c r="E12" s="154"/>
      <c r="F12" s="155">
        <f>SUM(C12+D12)</f>
        <v>62691.3</v>
      </c>
      <c r="G12" s="89"/>
      <c r="H12" s="91"/>
      <c r="I12" s="91"/>
      <c r="J12" s="150"/>
      <c r="K12" s="91"/>
      <c r="L12" s="91"/>
      <c r="M12" s="91"/>
    </row>
    <row r="13" spans="1:13" s="15" customFormat="1" ht="31.5" x14ac:dyDescent="0.25">
      <c r="A13" s="151" t="s">
        <v>17</v>
      </c>
      <c r="B13" s="152" t="s">
        <v>18</v>
      </c>
      <c r="C13" s="153">
        <f>33771.76+17080.11+6947.64</f>
        <v>57799.51</v>
      </c>
      <c r="D13" s="153">
        <v>0</v>
      </c>
      <c r="E13" s="154"/>
      <c r="F13" s="155">
        <f>+C13</f>
        <v>57799.51</v>
      </c>
      <c r="G13" s="89"/>
      <c r="H13" s="91"/>
      <c r="I13" s="91"/>
      <c r="J13" s="150"/>
      <c r="K13" s="91"/>
      <c r="L13" s="91"/>
      <c r="M13" s="91"/>
    </row>
    <row r="14" spans="1:13" s="15" customFormat="1" ht="31.5" x14ac:dyDescent="0.25">
      <c r="A14" s="151" t="s">
        <v>19</v>
      </c>
      <c r="B14" s="152" t="s">
        <v>20</v>
      </c>
      <c r="C14" s="153">
        <f>21925.12+12524.02</f>
        <v>34449.14</v>
      </c>
      <c r="D14" s="153">
        <v>0</v>
      </c>
      <c r="E14" s="154"/>
      <c r="F14" s="155">
        <f>+C14</f>
        <v>34449.14</v>
      </c>
      <c r="G14" s="89"/>
      <c r="H14" s="91"/>
      <c r="I14" s="91"/>
      <c r="J14" s="150"/>
      <c r="K14" s="91"/>
      <c r="L14" s="91"/>
      <c r="M14" s="91"/>
    </row>
    <row r="15" spans="1:13" s="15" customFormat="1" x14ac:dyDescent="0.25">
      <c r="A15" s="151" t="s">
        <v>21</v>
      </c>
      <c r="B15" s="152" t="s">
        <v>22</v>
      </c>
      <c r="C15" s="153">
        <v>4078.41</v>
      </c>
      <c r="D15" s="153">
        <v>0</v>
      </c>
      <c r="E15" s="154"/>
      <c r="F15" s="155">
        <f>+C15</f>
        <v>4078.41</v>
      </c>
      <c r="G15" s="89"/>
      <c r="H15" s="91"/>
      <c r="I15" s="91"/>
      <c r="J15" s="150"/>
      <c r="K15" s="91"/>
      <c r="L15" s="91"/>
      <c r="M15" s="91"/>
    </row>
    <row r="16" spans="1:13" s="15" customFormat="1" x14ac:dyDescent="0.25">
      <c r="A16" s="151" t="s">
        <v>23</v>
      </c>
      <c r="B16" s="152" t="s">
        <v>24</v>
      </c>
      <c r="C16" s="153">
        <v>12198.73</v>
      </c>
      <c r="D16" s="153">
        <v>0</v>
      </c>
      <c r="E16" s="154"/>
      <c r="F16" s="155">
        <f>+C16</f>
        <v>12198.73</v>
      </c>
      <c r="G16" s="89"/>
      <c r="H16" s="91"/>
      <c r="I16" s="91"/>
      <c r="J16" s="150"/>
      <c r="K16" s="91"/>
      <c r="L16" s="91"/>
      <c r="M16" s="91"/>
    </row>
    <row r="17" spans="1:13" s="15" customFormat="1" ht="31.5" x14ac:dyDescent="0.25">
      <c r="A17" s="151" t="s">
        <v>25</v>
      </c>
      <c r="B17" s="152" t="s">
        <v>26</v>
      </c>
      <c r="C17" s="153">
        <v>586886.68999999994</v>
      </c>
      <c r="D17" s="153">
        <v>7000</v>
      </c>
      <c r="E17" s="154"/>
      <c r="F17" s="155">
        <f>SUM(C17+D17)</f>
        <v>593886.68999999994</v>
      </c>
      <c r="G17" s="89"/>
      <c r="H17" s="91"/>
      <c r="I17" s="91"/>
      <c r="J17" s="150"/>
      <c r="K17" s="91"/>
      <c r="L17" s="91"/>
      <c r="M17" s="91"/>
    </row>
    <row r="18" spans="1:13" s="15" customFormat="1" ht="31.5" x14ac:dyDescent="0.25">
      <c r="A18" s="151" t="s">
        <v>27</v>
      </c>
      <c r="B18" s="152" t="s">
        <v>28</v>
      </c>
      <c r="C18" s="153">
        <v>28567.83</v>
      </c>
      <c r="D18" s="153">
        <v>0</v>
      </c>
      <c r="E18" s="154"/>
      <c r="F18" s="155">
        <f t="shared" ref="F18:F48" si="0">+C18</f>
        <v>28567.83</v>
      </c>
      <c r="G18" s="89"/>
      <c r="H18" s="91"/>
      <c r="I18" s="91"/>
      <c r="J18" s="150"/>
      <c r="K18" s="91"/>
      <c r="L18" s="91"/>
      <c r="M18" s="91"/>
    </row>
    <row r="19" spans="1:13" s="15" customFormat="1" x14ac:dyDescent="0.25">
      <c r="A19" s="151" t="s">
        <v>29</v>
      </c>
      <c r="B19" s="152" t="s">
        <v>30</v>
      </c>
      <c r="C19" s="153">
        <v>167579.43</v>
      </c>
      <c r="D19" s="153">
        <v>0</v>
      </c>
      <c r="E19" s="154"/>
      <c r="F19" s="155">
        <f t="shared" si="0"/>
        <v>167579.43</v>
      </c>
      <c r="G19" s="89"/>
      <c r="H19" s="91"/>
      <c r="I19" s="91"/>
      <c r="J19" s="150"/>
      <c r="K19" s="91"/>
      <c r="L19" s="91"/>
      <c r="M19" s="91"/>
    </row>
    <row r="20" spans="1:13" s="15" customFormat="1" x14ac:dyDescent="0.25">
      <c r="A20" s="151" t="s">
        <v>31</v>
      </c>
      <c r="B20" s="152" t="s">
        <v>32</v>
      </c>
      <c r="C20" s="153">
        <v>16734.560000000001</v>
      </c>
      <c r="D20" s="153">
        <v>0</v>
      </c>
      <c r="E20" s="154"/>
      <c r="F20" s="155">
        <f t="shared" si="0"/>
        <v>16734.560000000001</v>
      </c>
      <c r="G20" s="89"/>
      <c r="H20" s="91"/>
      <c r="I20" s="91"/>
      <c r="J20" s="150"/>
      <c r="K20" s="91"/>
      <c r="L20" s="91"/>
      <c r="M20" s="91"/>
    </row>
    <row r="21" spans="1:13" s="15" customFormat="1" x14ac:dyDescent="0.25">
      <c r="A21" s="151" t="s">
        <v>33</v>
      </c>
      <c r="B21" s="152" t="s">
        <v>34</v>
      </c>
      <c r="C21" s="153">
        <v>23486.11</v>
      </c>
      <c r="D21" s="153">
        <v>0</v>
      </c>
      <c r="E21" s="154"/>
      <c r="F21" s="155">
        <f t="shared" si="0"/>
        <v>23486.11</v>
      </c>
      <c r="G21" s="89"/>
      <c r="H21" s="91"/>
      <c r="I21" s="91"/>
      <c r="J21" s="150"/>
      <c r="K21" s="91"/>
      <c r="L21" s="91"/>
      <c r="M21" s="91"/>
    </row>
    <row r="22" spans="1:13" s="15" customFormat="1" x14ac:dyDescent="0.25">
      <c r="A22" s="151" t="s">
        <v>35</v>
      </c>
      <c r="B22" s="152" t="s">
        <v>36</v>
      </c>
      <c r="C22" s="153">
        <v>42205.85</v>
      </c>
      <c r="D22" s="153">
        <v>0</v>
      </c>
      <c r="E22" s="154"/>
      <c r="F22" s="155">
        <f t="shared" si="0"/>
        <v>42205.85</v>
      </c>
      <c r="G22" s="89"/>
      <c r="H22" s="91"/>
      <c r="I22" s="91"/>
      <c r="J22" s="150"/>
      <c r="K22" s="91"/>
      <c r="L22" s="91"/>
      <c r="M22" s="91"/>
    </row>
    <row r="23" spans="1:13" s="15" customFormat="1" x14ac:dyDescent="0.25">
      <c r="A23" s="151" t="s">
        <v>37</v>
      </c>
      <c r="B23" s="152" t="s">
        <v>38</v>
      </c>
      <c r="C23" s="153">
        <v>212662.44</v>
      </c>
      <c r="D23" s="153">
        <v>0</v>
      </c>
      <c r="E23" s="154"/>
      <c r="F23" s="155">
        <f t="shared" si="0"/>
        <v>212662.44</v>
      </c>
      <c r="G23" s="89"/>
      <c r="H23" s="91"/>
      <c r="I23" s="91"/>
      <c r="J23" s="150"/>
      <c r="K23" s="91"/>
      <c r="L23" s="91"/>
      <c r="M23" s="91"/>
    </row>
    <row r="24" spans="1:13" s="15" customFormat="1" x14ac:dyDescent="0.25">
      <c r="A24" s="151" t="s">
        <v>39</v>
      </c>
      <c r="B24" s="152" t="s">
        <v>40</v>
      </c>
      <c r="C24" s="153">
        <v>13052.37</v>
      </c>
      <c r="D24" s="153">
        <v>0</v>
      </c>
      <c r="E24" s="154"/>
      <c r="F24" s="155">
        <f t="shared" si="0"/>
        <v>13052.37</v>
      </c>
      <c r="G24" s="89"/>
      <c r="H24" s="91"/>
      <c r="I24" s="91"/>
      <c r="J24" s="150"/>
      <c r="K24" s="91"/>
      <c r="L24" s="91"/>
      <c r="M24" s="91"/>
    </row>
    <row r="25" spans="1:13" s="15" customFormat="1" x14ac:dyDescent="0.25">
      <c r="A25" s="151" t="s">
        <v>41</v>
      </c>
      <c r="B25" s="152" t="s">
        <v>42</v>
      </c>
      <c r="C25" s="153">
        <v>6385.24</v>
      </c>
      <c r="D25" s="153">
        <v>0</v>
      </c>
      <c r="E25" s="154"/>
      <c r="F25" s="155">
        <f t="shared" si="0"/>
        <v>6385.24</v>
      </c>
      <c r="G25" s="89"/>
      <c r="H25" s="91"/>
      <c r="I25" s="91"/>
      <c r="J25" s="150"/>
      <c r="K25" s="91"/>
      <c r="L25" s="91"/>
      <c r="M25" s="91"/>
    </row>
    <row r="26" spans="1:13" s="15" customFormat="1" x14ac:dyDescent="0.25">
      <c r="A26" s="151" t="s">
        <v>43</v>
      </c>
      <c r="B26" s="152" t="s">
        <v>44</v>
      </c>
      <c r="C26" s="153">
        <v>11096.97</v>
      </c>
      <c r="D26" s="153">
        <v>0</v>
      </c>
      <c r="E26" s="154"/>
      <c r="F26" s="155">
        <f t="shared" si="0"/>
        <v>11096.97</v>
      </c>
      <c r="G26" s="89"/>
      <c r="H26" s="91"/>
      <c r="I26" s="91"/>
      <c r="J26" s="150"/>
      <c r="K26" s="91"/>
      <c r="L26" s="91"/>
      <c r="M26" s="91"/>
    </row>
    <row r="27" spans="1:13" s="15" customFormat="1" ht="31.5" x14ac:dyDescent="0.25">
      <c r="A27" s="151" t="s">
        <v>45</v>
      </c>
      <c r="B27" s="152" t="s">
        <v>231</v>
      </c>
      <c r="C27" s="153">
        <v>202331.82</v>
      </c>
      <c r="D27" s="153">
        <v>0</v>
      </c>
      <c r="E27" s="154"/>
      <c r="F27" s="155">
        <f t="shared" si="0"/>
        <v>202331.82</v>
      </c>
      <c r="G27" s="89"/>
      <c r="H27" s="91"/>
      <c r="I27" s="91"/>
      <c r="J27" s="150"/>
      <c r="K27" s="91"/>
      <c r="L27" s="91"/>
      <c r="M27" s="91"/>
    </row>
    <row r="28" spans="1:13" s="15" customFormat="1" ht="31.5" x14ac:dyDescent="0.25">
      <c r="A28" s="151" t="s">
        <v>47</v>
      </c>
      <c r="B28" s="152" t="s">
        <v>48</v>
      </c>
      <c r="C28" s="153">
        <v>1129375.3500000001</v>
      </c>
      <c r="D28" s="153">
        <v>0</v>
      </c>
      <c r="E28" s="154"/>
      <c r="F28" s="155">
        <f t="shared" si="0"/>
        <v>1129375.3500000001</v>
      </c>
      <c r="G28" s="89"/>
      <c r="H28" s="91"/>
      <c r="I28" s="91"/>
      <c r="J28" s="150"/>
      <c r="K28" s="91"/>
      <c r="L28" s="91"/>
      <c r="M28" s="91"/>
    </row>
    <row r="29" spans="1:13" s="15" customFormat="1" x14ac:dyDescent="0.25">
      <c r="A29" s="151" t="s">
        <v>49</v>
      </c>
      <c r="B29" s="152" t="s">
        <v>50</v>
      </c>
      <c r="C29" s="153">
        <v>17156.72</v>
      </c>
      <c r="D29" s="153">
        <v>0</v>
      </c>
      <c r="E29" s="154"/>
      <c r="F29" s="155">
        <f t="shared" si="0"/>
        <v>17156.72</v>
      </c>
      <c r="G29" s="89"/>
      <c r="H29" s="91"/>
      <c r="I29" s="91"/>
      <c r="J29" s="150"/>
      <c r="K29" s="91"/>
      <c r="L29" s="91"/>
      <c r="M29" s="91"/>
    </row>
    <row r="30" spans="1:13" s="15" customFormat="1" ht="31.5" x14ac:dyDescent="0.25">
      <c r="A30" s="151" t="s">
        <v>51</v>
      </c>
      <c r="B30" s="152" t="s">
        <v>52</v>
      </c>
      <c r="C30" s="153">
        <v>8910.8799999999992</v>
      </c>
      <c r="D30" s="153">
        <v>0</v>
      </c>
      <c r="E30" s="154"/>
      <c r="F30" s="155">
        <f t="shared" si="0"/>
        <v>8910.8799999999992</v>
      </c>
      <c r="G30" s="89"/>
      <c r="H30" s="91"/>
      <c r="I30" s="91"/>
      <c r="J30" s="150"/>
      <c r="K30" s="91"/>
      <c r="L30" s="91"/>
      <c r="M30" s="91"/>
    </row>
    <row r="31" spans="1:13" s="15" customFormat="1" ht="31.5" x14ac:dyDescent="0.25">
      <c r="A31" s="151" t="s">
        <v>53</v>
      </c>
      <c r="B31" s="152" t="s">
        <v>228</v>
      </c>
      <c r="C31" s="153">
        <f>39647.48+21235.65</f>
        <v>60883.130000000005</v>
      </c>
      <c r="D31" s="153">
        <v>0</v>
      </c>
      <c r="E31" s="154"/>
      <c r="F31" s="155">
        <f t="shared" si="0"/>
        <v>60883.130000000005</v>
      </c>
      <c r="G31" s="89"/>
      <c r="H31" s="91"/>
      <c r="I31" s="91"/>
      <c r="J31" s="150"/>
      <c r="K31" s="91"/>
      <c r="L31" s="91"/>
      <c r="M31" s="91"/>
    </row>
    <row r="32" spans="1:13" s="15" customFormat="1" x14ac:dyDescent="0.25">
      <c r="A32" s="151" t="s">
        <v>54</v>
      </c>
      <c r="B32" s="152" t="s">
        <v>55</v>
      </c>
      <c r="C32" s="153">
        <v>12037.98</v>
      </c>
      <c r="D32" s="153">
        <v>0</v>
      </c>
      <c r="E32" s="154"/>
      <c r="F32" s="155">
        <f t="shared" si="0"/>
        <v>12037.98</v>
      </c>
      <c r="G32" s="89"/>
      <c r="H32" s="91"/>
      <c r="I32" s="91"/>
      <c r="J32" s="150"/>
      <c r="K32" s="91"/>
      <c r="L32" s="91"/>
      <c r="M32" s="91"/>
    </row>
    <row r="33" spans="1:13" s="15" customFormat="1" x14ac:dyDescent="0.25">
      <c r="A33" s="151" t="s">
        <v>56</v>
      </c>
      <c r="B33" s="152" t="s">
        <v>57</v>
      </c>
      <c r="C33" s="153">
        <v>10888.61</v>
      </c>
      <c r="D33" s="153">
        <v>0</v>
      </c>
      <c r="E33" s="154"/>
      <c r="F33" s="155">
        <f t="shared" si="0"/>
        <v>10888.61</v>
      </c>
      <c r="G33" s="89"/>
      <c r="H33" s="91"/>
      <c r="I33" s="91"/>
      <c r="J33" s="150"/>
      <c r="K33" s="91"/>
      <c r="L33" s="91"/>
      <c r="M33" s="91"/>
    </row>
    <row r="34" spans="1:13" s="15" customFormat="1" ht="31.5" x14ac:dyDescent="0.25">
      <c r="A34" s="151" t="s">
        <v>58</v>
      </c>
      <c r="B34" s="152" t="s">
        <v>59</v>
      </c>
      <c r="C34" s="153">
        <v>10554.26</v>
      </c>
      <c r="D34" s="153">
        <v>0</v>
      </c>
      <c r="E34" s="154"/>
      <c r="F34" s="155">
        <f t="shared" si="0"/>
        <v>10554.26</v>
      </c>
      <c r="G34" s="89"/>
      <c r="H34" s="91"/>
      <c r="I34" s="91"/>
      <c r="J34" s="150"/>
      <c r="K34" s="91"/>
      <c r="L34" s="91"/>
      <c r="M34" s="91"/>
    </row>
    <row r="35" spans="1:13" s="15" customFormat="1" x14ac:dyDescent="0.25">
      <c r="A35" s="151" t="s">
        <v>60</v>
      </c>
      <c r="B35" s="152" t="s">
        <v>61</v>
      </c>
      <c r="C35" s="153">
        <v>14958.62</v>
      </c>
      <c r="D35" s="153">
        <v>0</v>
      </c>
      <c r="E35" s="154"/>
      <c r="F35" s="155">
        <f t="shared" si="0"/>
        <v>14958.62</v>
      </c>
      <c r="G35" s="89"/>
      <c r="H35" s="91"/>
      <c r="I35" s="91"/>
      <c r="J35" s="150"/>
      <c r="K35" s="91"/>
      <c r="L35" s="91"/>
      <c r="M35" s="91"/>
    </row>
    <row r="36" spans="1:13" s="15" customFormat="1" x14ac:dyDescent="0.25">
      <c r="A36" s="151" t="s">
        <v>62</v>
      </c>
      <c r="B36" s="152" t="s">
        <v>63</v>
      </c>
      <c r="C36" s="153">
        <v>10664.19</v>
      </c>
      <c r="D36" s="153">
        <v>0</v>
      </c>
      <c r="E36" s="154"/>
      <c r="F36" s="155">
        <f t="shared" si="0"/>
        <v>10664.19</v>
      </c>
      <c r="G36" s="89"/>
      <c r="H36" s="91"/>
      <c r="I36" s="91"/>
      <c r="J36" s="150"/>
      <c r="K36" s="91"/>
      <c r="L36" s="91"/>
      <c r="M36" s="91"/>
    </row>
    <row r="37" spans="1:13" s="15" customFormat="1" x14ac:dyDescent="0.25">
      <c r="A37" s="151" t="s">
        <v>64</v>
      </c>
      <c r="B37" s="152" t="s">
        <v>65</v>
      </c>
      <c r="C37" s="153">
        <v>2259.61</v>
      </c>
      <c r="D37" s="153">
        <v>0</v>
      </c>
      <c r="E37" s="154"/>
      <c r="F37" s="155">
        <f t="shared" si="0"/>
        <v>2259.61</v>
      </c>
      <c r="G37" s="89"/>
      <c r="H37" s="91"/>
      <c r="I37" s="91"/>
      <c r="J37" s="150"/>
      <c r="K37" s="91"/>
      <c r="L37" s="91"/>
      <c r="M37" s="91"/>
    </row>
    <row r="38" spans="1:13" s="15" customFormat="1" x14ac:dyDescent="0.25">
      <c r="A38" s="151" t="s">
        <v>66</v>
      </c>
      <c r="B38" s="152" t="s">
        <v>67</v>
      </c>
      <c r="C38" s="153">
        <v>9571.8700000000008</v>
      </c>
      <c r="D38" s="153">
        <v>0</v>
      </c>
      <c r="E38" s="154"/>
      <c r="F38" s="155">
        <f t="shared" si="0"/>
        <v>9571.8700000000008</v>
      </c>
      <c r="G38" s="89"/>
      <c r="H38" s="91"/>
      <c r="I38" s="91"/>
      <c r="J38" s="150"/>
      <c r="K38" s="91"/>
      <c r="L38" s="91"/>
      <c r="M38" s="91"/>
    </row>
    <row r="39" spans="1:13" s="15" customFormat="1" ht="31.5" x14ac:dyDescent="0.25">
      <c r="A39" s="151" t="s">
        <v>68</v>
      </c>
      <c r="B39" s="152" t="s">
        <v>69</v>
      </c>
      <c r="C39" s="153">
        <v>15830.33</v>
      </c>
      <c r="D39" s="153">
        <v>0</v>
      </c>
      <c r="E39" s="154"/>
      <c r="F39" s="155">
        <f t="shared" si="0"/>
        <v>15830.33</v>
      </c>
      <c r="G39" s="89"/>
      <c r="H39" s="91"/>
      <c r="I39" s="91"/>
      <c r="J39" s="150"/>
      <c r="K39" s="91"/>
      <c r="L39" s="91"/>
      <c r="M39" s="91"/>
    </row>
    <row r="40" spans="1:13" s="15" customFormat="1" x14ac:dyDescent="0.25">
      <c r="A40" s="151" t="s">
        <v>70</v>
      </c>
      <c r="B40" s="152" t="s">
        <v>71</v>
      </c>
      <c r="C40" s="153">
        <v>8262.01</v>
      </c>
      <c r="D40" s="153">
        <v>0</v>
      </c>
      <c r="E40" s="154"/>
      <c r="F40" s="155">
        <f t="shared" si="0"/>
        <v>8262.01</v>
      </c>
      <c r="G40" s="89"/>
      <c r="H40" s="91"/>
      <c r="I40" s="91"/>
      <c r="J40" s="150"/>
      <c r="K40" s="91"/>
      <c r="L40" s="91"/>
      <c r="M40" s="91"/>
    </row>
    <row r="41" spans="1:13" s="15" customFormat="1" x14ac:dyDescent="0.25">
      <c r="A41" s="151" t="s">
        <v>72</v>
      </c>
      <c r="B41" s="152" t="s">
        <v>73</v>
      </c>
      <c r="C41" s="153">
        <v>60701.48</v>
      </c>
      <c r="D41" s="153">
        <v>0</v>
      </c>
      <c r="E41" s="154"/>
      <c r="F41" s="155">
        <f t="shared" si="0"/>
        <v>60701.48</v>
      </c>
      <c r="G41" s="89"/>
      <c r="H41" s="91"/>
      <c r="I41" s="91"/>
      <c r="J41" s="150"/>
      <c r="K41" s="91"/>
      <c r="L41" s="91"/>
      <c r="M41" s="91"/>
    </row>
    <row r="42" spans="1:13" s="15" customFormat="1" x14ac:dyDescent="0.25">
      <c r="A42" s="151" t="s">
        <v>74</v>
      </c>
      <c r="B42" s="152" t="s">
        <v>75</v>
      </c>
      <c r="C42" s="153">
        <v>22241.02</v>
      </c>
      <c r="D42" s="153">
        <v>0</v>
      </c>
      <c r="E42" s="154"/>
      <c r="F42" s="155">
        <f t="shared" si="0"/>
        <v>22241.02</v>
      </c>
      <c r="G42" s="89"/>
      <c r="H42" s="91"/>
      <c r="I42" s="91"/>
      <c r="J42" s="150"/>
      <c r="K42" s="91"/>
      <c r="L42" s="91"/>
      <c r="M42" s="91"/>
    </row>
    <row r="43" spans="1:13" s="15" customFormat="1" x14ac:dyDescent="0.25">
      <c r="A43" s="151" t="s">
        <v>76</v>
      </c>
      <c r="B43" s="152" t="s">
        <v>77</v>
      </c>
      <c r="C43" s="153">
        <v>20130.259999999998</v>
      </c>
      <c r="D43" s="153">
        <v>0</v>
      </c>
      <c r="E43" s="154"/>
      <c r="F43" s="155">
        <f t="shared" si="0"/>
        <v>20130.259999999998</v>
      </c>
      <c r="G43" s="89"/>
      <c r="H43" s="91"/>
      <c r="I43" s="91"/>
      <c r="J43" s="150"/>
      <c r="K43" s="91"/>
      <c r="L43" s="91"/>
      <c r="M43" s="91"/>
    </row>
    <row r="44" spans="1:13" s="15" customFormat="1" x14ac:dyDescent="0.25">
      <c r="A44" s="151" t="s">
        <v>78</v>
      </c>
      <c r="B44" s="152" t="s">
        <v>79</v>
      </c>
      <c r="C44" s="153">
        <v>12826.86</v>
      </c>
      <c r="D44" s="153">
        <v>0</v>
      </c>
      <c r="E44" s="154"/>
      <c r="F44" s="155">
        <f t="shared" si="0"/>
        <v>12826.86</v>
      </c>
      <c r="G44" s="89"/>
      <c r="H44" s="91"/>
      <c r="I44" s="91"/>
      <c r="J44" s="150"/>
      <c r="K44" s="91"/>
      <c r="L44" s="91"/>
      <c r="M44" s="91"/>
    </row>
    <row r="45" spans="1:13" s="15" customFormat="1" x14ac:dyDescent="0.25">
      <c r="A45" s="151" t="s">
        <v>80</v>
      </c>
      <c r="B45" s="152" t="s">
        <v>81</v>
      </c>
      <c r="C45" s="153">
        <v>10367.44</v>
      </c>
      <c r="D45" s="153">
        <v>0</v>
      </c>
      <c r="E45" s="156"/>
      <c r="F45" s="155">
        <f t="shared" si="0"/>
        <v>10367.44</v>
      </c>
      <c r="G45" s="89"/>
      <c r="H45" s="91"/>
      <c r="I45" s="91"/>
      <c r="J45" s="150"/>
      <c r="K45" s="91"/>
      <c r="L45" s="91"/>
      <c r="M45" s="91"/>
    </row>
    <row r="46" spans="1:13" s="15" customFormat="1" x14ac:dyDescent="0.25">
      <c r="A46" s="151" t="s">
        <v>82</v>
      </c>
      <c r="B46" s="152" t="s">
        <v>83</v>
      </c>
      <c r="C46" s="153">
        <v>14235.82</v>
      </c>
      <c r="D46" s="153">
        <v>0</v>
      </c>
      <c r="E46" s="154"/>
      <c r="F46" s="155">
        <f t="shared" si="0"/>
        <v>14235.82</v>
      </c>
      <c r="G46" s="89"/>
      <c r="H46" s="91"/>
      <c r="I46" s="91"/>
      <c r="J46" s="150"/>
      <c r="K46" s="91"/>
      <c r="L46" s="91"/>
      <c r="M46" s="91"/>
    </row>
    <row r="47" spans="1:13" s="15" customFormat="1" x14ac:dyDescent="0.25">
      <c r="A47" s="151" t="s">
        <v>84</v>
      </c>
      <c r="B47" s="152" t="s">
        <v>85</v>
      </c>
      <c r="C47" s="153">
        <v>14482.78</v>
      </c>
      <c r="D47" s="153">
        <v>0</v>
      </c>
      <c r="E47" s="154"/>
      <c r="F47" s="155">
        <f t="shared" si="0"/>
        <v>14482.78</v>
      </c>
      <c r="G47" s="89"/>
      <c r="H47" s="91"/>
      <c r="I47" s="91"/>
      <c r="J47" s="150"/>
      <c r="K47" s="91"/>
      <c r="L47" s="91"/>
      <c r="M47" s="91"/>
    </row>
    <row r="48" spans="1:13" s="15" customFormat="1" ht="31.5" x14ac:dyDescent="0.25">
      <c r="A48" s="151" t="s">
        <v>86</v>
      </c>
      <c r="B48" s="152" t="s">
        <v>87</v>
      </c>
      <c r="C48" s="153">
        <v>64783.63</v>
      </c>
      <c r="D48" s="153">
        <v>0</v>
      </c>
      <c r="E48" s="154"/>
      <c r="F48" s="155">
        <f t="shared" si="0"/>
        <v>64783.63</v>
      </c>
      <c r="G48" s="89"/>
      <c r="H48" s="91"/>
      <c r="I48" s="91"/>
      <c r="J48" s="150"/>
      <c r="K48" s="91"/>
      <c r="L48" s="91"/>
      <c r="M48" s="91"/>
    </row>
    <row r="49" spans="1:13" s="15" customFormat="1" x14ac:dyDescent="0.25">
      <c r="A49" s="151" t="s">
        <v>88</v>
      </c>
      <c r="B49" s="152" t="s">
        <v>89</v>
      </c>
      <c r="C49" s="153">
        <v>522035.08</v>
      </c>
      <c r="D49" s="153">
        <v>102720.81</v>
      </c>
      <c r="E49" s="154"/>
      <c r="F49" s="155">
        <f>SUM(C49+D49)</f>
        <v>624755.89</v>
      </c>
      <c r="G49" s="89"/>
      <c r="H49" s="91"/>
      <c r="I49" s="91"/>
      <c r="J49" s="150"/>
      <c r="K49" s="91"/>
      <c r="L49" s="91"/>
      <c r="M49" s="91"/>
    </row>
    <row r="50" spans="1:13" s="15" customFormat="1" x14ac:dyDescent="0.25">
      <c r="A50" s="151" t="s">
        <v>90</v>
      </c>
      <c r="B50" s="152" t="s">
        <v>91</v>
      </c>
      <c r="C50" s="153">
        <f>1791125.32</f>
        <v>1791125.32</v>
      </c>
      <c r="D50" s="153">
        <v>89556.85</v>
      </c>
      <c r="E50" s="154"/>
      <c r="F50" s="155">
        <f>SUM(C50+D50)</f>
        <v>1880682.1700000002</v>
      </c>
      <c r="G50" s="89"/>
      <c r="H50" s="91"/>
      <c r="I50" s="91"/>
      <c r="J50" s="150"/>
      <c r="K50" s="91"/>
      <c r="L50" s="91"/>
      <c r="M50" s="91"/>
    </row>
    <row r="51" spans="1:13" s="15" customFormat="1" x14ac:dyDescent="0.25">
      <c r="A51" s="151" t="s">
        <v>92</v>
      </c>
      <c r="B51" s="152" t="s">
        <v>93</v>
      </c>
      <c r="C51" s="153">
        <v>3653.03</v>
      </c>
      <c r="D51" s="153">
        <v>0</v>
      </c>
      <c r="E51" s="154"/>
      <c r="F51" s="155">
        <f t="shared" ref="F51:F60" si="1">+C51</f>
        <v>3653.03</v>
      </c>
      <c r="G51" s="89"/>
      <c r="H51" s="91"/>
      <c r="I51" s="91"/>
      <c r="J51" s="150"/>
      <c r="K51" s="91"/>
      <c r="L51" s="91"/>
      <c r="M51" s="91"/>
    </row>
    <row r="52" spans="1:13" s="15" customFormat="1" x14ac:dyDescent="0.25">
      <c r="A52" s="151" t="s">
        <v>94</v>
      </c>
      <c r="B52" s="152" t="s">
        <v>95</v>
      </c>
      <c r="C52" s="153">
        <v>11739.27</v>
      </c>
      <c r="D52" s="153">
        <v>0</v>
      </c>
      <c r="E52" s="154"/>
      <c r="F52" s="155">
        <f t="shared" si="1"/>
        <v>11739.27</v>
      </c>
      <c r="G52" s="89"/>
      <c r="H52" s="91"/>
      <c r="I52" s="91"/>
      <c r="J52" s="150"/>
      <c r="K52" s="91"/>
      <c r="L52" s="91"/>
      <c r="M52" s="91"/>
    </row>
    <row r="53" spans="1:13" s="15" customFormat="1" x14ac:dyDescent="0.25">
      <c r="A53" s="151" t="s">
        <v>96</v>
      </c>
      <c r="B53" s="152" t="s">
        <v>97</v>
      </c>
      <c r="C53" s="153">
        <v>3138.89</v>
      </c>
      <c r="D53" s="153">
        <v>0</v>
      </c>
      <c r="E53" s="154"/>
      <c r="F53" s="155">
        <f t="shared" si="1"/>
        <v>3138.89</v>
      </c>
      <c r="G53" s="89"/>
      <c r="H53" s="91"/>
      <c r="I53" s="91"/>
      <c r="J53" s="150"/>
      <c r="K53" s="91"/>
      <c r="L53" s="91"/>
      <c r="M53" s="91"/>
    </row>
    <row r="54" spans="1:13" s="15" customFormat="1" x14ac:dyDescent="0.25">
      <c r="A54" s="151" t="s">
        <v>98</v>
      </c>
      <c r="B54" s="152" t="s">
        <v>99</v>
      </c>
      <c r="C54" s="153">
        <v>1862.1</v>
      </c>
      <c r="D54" s="153">
        <v>0</v>
      </c>
      <c r="E54" s="154"/>
      <c r="F54" s="155">
        <f t="shared" si="1"/>
        <v>1862.1</v>
      </c>
      <c r="G54" s="89"/>
      <c r="H54" s="91"/>
      <c r="I54" s="91"/>
      <c r="J54" s="150"/>
      <c r="K54" s="91"/>
      <c r="L54" s="91"/>
      <c r="M54" s="91"/>
    </row>
    <row r="55" spans="1:13" s="15" customFormat="1" ht="31.5" x14ac:dyDescent="0.25">
      <c r="A55" s="151" t="s">
        <v>100</v>
      </c>
      <c r="B55" s="152" t="s">
        <v>101</v>
      </c>
      <c r="C55" s="153">
        <v>12347.83</v>
      </c>
      <c r="D55" s="153">
        <v>0</v>
      </c>
      <c r="E55" s="154"/>
      <c r="F55" s="155">
        <f t="shared" si="1"/>
        <v>12347.83</v>
      </c>
      <c r="G55" s="89"/>
      <c r="H55" s="91"/>
      <c r="I55" s="91"/>
      <c r="J55" s="150"/>
      <c r="K55" s="91"/>
      <c r="L55" s="91"/>
      <c r="M55" s="91"/>
    </row>
    <row r="56" spans="1:13" s="15" customFormat="1" x14ac:dyDescent="0.25">
      <c r="A56" s="151" t="s">
        <v>102</v>
      </c>
      <c r="B56" s="152" t="s">
        <v>103</v>
      </c>
      <c r="C56" s="153">
        <v>136729.87</v>
      </c>
      <c r="D56" s="153">
        <v>0</v>
      </c>
      <c r="E56" s="154"/>
      <c r="F56" s="155">
        <f t="shared" si="1"/>
        <v>136729.87</v>
      </c>
      <c r="G56" s="89"/>
      <c r="H56" s="91"/>
      <c r="I56" s="91"/>
      <c r="J56" s="150"/>
      <c r="K56" s="91"/>
      <c r="L56" s="91"/>
      <c r="M56" s="91"/>
    </row>
    <row r="57" spans="1:13" s="15" customFormat="1" ht="31.5" x14ac:dyDescent="0.25">
      <c r="A57" s="151" t="s">
        <v>104</v>
      </c>
      <c r="B57" s="152" t="s">
        <v>105</v>
      </c>
      <c r="C57" s="153">
        <f>38043.97+37888.62</f>
        <v>75932.59</v>
      </c>
      <c r="D57" s="153">
        <v>0</v>
      </c>
      <c r="E57" s="154"/>
      <c r="F57" s="155">
        <f t="shared" si="1"/>
        <v>75932.59</v>
      </c>
      <c r="G57" s="89"/>
      <c r="H57" s="91"/>
      <c r="I57" s="91"/>
      <c r="J57" s="150"/>
      <c r="K57" s="91"/>
      <c r="L57" s="91"/>
      <c r="M57" s="91"/>
    </row>
    <row r="58" spans="1:13" s="15" customFormat="1" ht="31.5" x14ac:dyDescent="0.25">
      <c r="A58" s="151" t="s">
        <v>106</v>
      </c>
      <c r="B58" s="152" t="s">
        <v>107</v>
      </c>
      <c r="C58" s="153">
        <v>15356.48</v>
      </c>
      <c r="D58" s="153">
        <v>0</v>
      </c>
      <c r="E58" s="154"/>
      <c r="F58" s="155">
        <f t="shared" si="1"/>
        <v>15356.48</v>
      </c>
      <c r="G58" s="89"/>
      <c r="H58" s="91"/>
      <c r="I58" s="91"/>
      <c r="J58" s="150"/>
      <c r="K58" s="91"/>
      <c r="L58" s="91"/>
      <c r="M58" s="91"/>
    </row>
    <row r="59" spans="1:13" s="15" customFormat="1" ht="31.5" x14ac:dyDescent="0.25">
      <c r="A59" s="151" t="s">
        <v>108</v>
      </c>
      <c r="B59" s="152" t="s">
        <v>109</v>
      </c>
      <c r="C59" s="153">
        <f>24990.96+26754.6+22740.7+145995.09</f>
        <v>220481.34999999998</v>
      </c>
      <c r="D59" s="153">
        <v>0</v>
      </c>
      <c r="E59" s="154"/>
      <c r="F59" s="155">
        <f t="shared" si="1"/>
        <v>220481.34999999998</v>
      </c>
      <c r="G59" s="89"/>
      <c r="H59" s="91"/>
      <c r="I59" s="91"/>
      <c r="J59" s="150"/>
      <c r="K59" s="91"/>
      <c r="L59" s="91"/>
      <c r="M59" s="91"/>
    </row>
    <row r="60" spans="1:13" s="15" customFormat="1" x14ac:dyDescent="0.25">
      <c r="A60" s="151" t="s">
        <v>110</v>
      </c>
      <c r="B60" s="152" t="s">
        <v>111</v>
      </c>
      <c r="C60" s="153">
        <v>828262.19</v>
      </c>
      <c r="D60" s="153">
        <v>0</v>
      </c>
      <c r="E60" s="154"/>
      <c r="F60" s="155">
        <f t="shared" si="1"/>
        <v>828262.19</v>
      </c>
      <c r="G60" s="89"/>
      <c r="H60" s="91"/>
      <c r="I60" s="91"/>
      <c r="J60" s="150"/>
      <c r="K60" s="91"/>
      <c r="L60" s="91"/>
      <c r="M60" s="91"/>
    </row>
    <row r="61" spans="1:13" s="6" customFormat="1" x14ac:dyDescent="0.25">
      <c r="A61" s="151" t="s">
        <v>112</v>
      </c>
      <c r="B61" s="152" t="s">
        <v>113</v>
      </c>
      <c r="C61" s="153">
        <v>385826.05</v>
      </c>
      <c r="D61" s="153">
        <v>13500</v>
      </c>
      <c r="E61" s="154"/>
      <c r="F61" s="155">
        <f>SUM(C61+D61)</f>
        <v>399326.05</v>
      </c>
      <c r="G61" s="89"/>
      <c r="H61" s="90"/>
      <c r="I61" s="90"/>
      <c r="J61" s="150"/>
      <c r="K61" s="90"/>
      <c r="L61" s="90"/>
      <c r="M61" s="90"/>
    </row>
    <row r="62" spans="1:13" s="15" customFormat="1" x14ac:dyDescent="0.25">
      <c r="A62" s="151" t="s">
        <v>114</v>
      </c>
      <c r="B62" s="152" t="s">
        <v>115</v>
      </c>
      <c r="C62" s="153">
        <v>1825061.84</v>
      </c>
      <c r="D62" s="153">
        <v>40000</v>
      </c>
      <c r="E62" s="154"/>
      <c r="F62" s="155">
        <f>SUM(C62+D62)</f>
        <v>1865061.84</v>
      </c>
      <c r="G62" s="89"/>
      <c r="H62" s="91"/>
      <c r="I62" s="91"/>
      <c r="J62" s="150"/>
      <c r="K62" s="91"/>
      <c r="L62" s="91"/>
      <c r="M62" s="91"/>
    </row>
    <row r="63" spans="1:13" s="15" customFormat="1" x14ac:dyDescent="0.25">
      <c r="A63" s="151" t="s">
        <v>116</v>
      </c>
      <c r="B63" s="152" t="s">
        <v>117</v>
      </c>
      <c r="C63" s="153">
        <v>495014.39</v>
      </c>
      <c r="D63" s="153">
        <v>13500</v>
      </c>
      <c r="E63" s="154"/>
      <c r="F63" s="155">
        <f>SUM(C63+D63)</f>
        <v>508514.39</v>
      </c>
      <c r="G63" s="89"/>
      <c r="H63" s="91"/>
      <c r="I63" s="91"/>
      <c r="J63" s="150"/>
      <c r="K63" s="91"/>
      <c r="L63" s="91"/>
      <c r="M63" s="91"/>
    </row>
    <row r="64" spans="1:13" s="15" customFormat="1" x14ac:dyDescent="0.25">
      <c r="A64" s="151" t="s">
        <v>118</v>
      </c>
      <c r="B64" s="152" t="s">
        <v>119</v>
      </c>
      <c r="C64" s="153">
        <v>33615.31</v>
      </c>
      <c r="D64" s="153">
        <v>0</v>
      </c>
      <c r="E64" s="154"/>
      <c r="F64" s="155">
        <f t="shared" ref="F64:F71" si="2">+C64</f>
        <v>33615.31</v>
      </c>
      <c r="G64" s="89"/>
      <c r="H64" s="91"/>
      <c r="I64" s="91"/>
      <c r="J64" s="150"/>
      <c r="K64" s="91"/>
      <c r="L64" s="91"/>
      <c r="M64" s="91"/>
    </row>
    <row r="65" spans="1:13" s="15" customFormat="1" x14ac:dyDescent="0.25">
      <c r="A65" s="151" t="s">
        <v>120</v>
      </c>
      <c r="B65" s="152" t="s">
        <v>121</v>
      </c>
      <c r="C65" s="153">
        <v>281819.67</v>
      </c>
      <c r="D65" s="153">
        <v>0</v>
      </c>
      <c r="E65" s="154"/>
      <c r="F65" s="155">
        <f t="shared" si="2"/>
        <v>281819.67</v>
      </c>
      <c r="G65" s="89"/>
      <c r="H65" s="91"/>
      <c r="I65" s="91"/>
      <c r="J65" s="150"/>
      <c r="K65" s="91"/>
      <c r="L65" s="91"/>
      <c r="M65" s="91"/>
    </row>
    <row r="66" spans="1:13" s="15" customFormat="1" x14ac:dyDescent="0.25">
      <c r="A66" s="151" t="s">
        <v>122</v>
      </c>
      <c r="B66" s="152" t="s">
        <v>123</v>
      </c>
      <c r="C66" s="153">
        <v>162809.71</v>
      </c>
      <c r="D66" s="153">
        <v>0</v>
      </c>
      <c r="E66" s="154"/>
      <c r="F66" s="155">
        <f t="shared" si="2"/>
        <v>162809.71</v>
      </c>
      <c r="G66" s="89"/>
      <c r="H66" s="91"/>
      <c r="I66" s="91"/>
      <c r="J66" s="150"/>
      <c r="K66" s="91"/>
      <c r="L66" s="91"/>
      <c r="M66" s="91"/>
    </row>
    <row r="67" spans="1:13" s="15" customFormat="1" x14ac:dyDescent="0.25">
      <c r="A67" s="151" t="s">
        <v>124</v>
      </c>
      <c r="B67" s="152" t="s">
        <v>125</v>
      </c>
      <c r="C67" s="153">
        <v>183786.78</v>
      </c>
      <c r="D67" s="153">
        <v>0</v>
      </c>
      <c r="E67" s="154"/>
      <c r="F67" s="155">
        <f t="shared" si="2"/>
        <v>183786.78</v>
      </c>
      <c r="G67" s="89"/>
      <c r="H67" s="91"/>
      <c r="I67" s="91"/>
      <c r="J67" s="150"/>
      <c r="K67" s="91"/>
      <c r="L67" s="91"/>
      <c r="M67" s="91"/>
    </row>
    <row r="68" spans="1:13" s="15" customFormat="1" x14ac:dyDescent="0.25">
      <c r="A68" s="151" t="s">
        <v>126</v>
      </c>
      <c r="B68" s="152" t="s">
        <v>127</v>
      </c>
      <c r="C68" s="153">
        <v>18254.79</v>
      </c>
      <c r="D68" s="153">
        <v>0</v>
      </c>
      <c r="E68" s="154"/>
      <c r="F68" s="155">
        <f t="shared" si="2"/>
        <v>18254.79</v>
      </c>
      <c r="G68" s="89"/>
      <c r="H68" s="91"/>
      <c r="I68" s="91"/>
      <c r="J68" s="150"/>
      <c r="K68" s="91"/>
      <c r="L68" s="91"/>
      <c r="M68" s="91"/>
    </row>
    <row r="69" spans="1:13" s="15" customFormat="1" x14ac:dyDescent="0.25">
      <c r="A69" s="151" t="s">
        <v>128</v>
      </c>
      <c r="B69" s="152" t="s">
        <v>129</v>
      </c>
      <c r="C69" s="153">
        <v>172009.3</v>
      </c>
      <c r="D69" s="153">
        <v>0</v>
      </c>
      <c r="E69" s="154"/>
      <c r="F69" s="155">
        <f t="shared" si="2"/>
        <v>172009.3</v>
      </c>
      <c r="G69" s="89"/>
      <c r="H69" s="91"/>
      <c r="I69" s="91"/>
      <c r="J69" s="150"/>
      <c r="K69" s="91"/>
      <c r="L69" s="91"/>
      <c r="M69" s="91"/>
    </row>
    <row r="70" spans="1:13" s="15" customFormat="1" x14ac:dyDescent="0.25">
      <c r="A70" s="151" t="s">
        <v>130</v>
      </c>
      <c r="B70" s="152" t="s">
        <v>131</v>
      </c>
      <c r="C70" s="153">
        <v>1642823.18</v>
      </c>
      <c r="D70" s="153">
        <v>0</v>
      </c>
      <c r="E70" s="154"/>
      <c r="F70" s="155">
        <f t="shared" si="2"/>
        <v>1642823.18</v>
      </c>
      <c r="G70" s="89"/>
      <c r="H70" s="91"/>
      <c r="I70" s="91"/>
      <c r="J70" s="150"/>
      <c r="K70" s="91"/>
      <c r="L70" s="91"/>
      <c r="M70" s="91"/>
    </row>
    <row r="71" spans="1:13" s="15" customFormat="1" x14ac:dyDescent="0.25">
      <c r="A71" s="151" t="s">
        <v>234</v>
      </c>
      <c r="B71" s="152" t="s">
        <v>133</v>
      </c>
      <c r="C71" s="153">
        <f>269166.45+4365.14</f>
        <v>273531.59000000003</v>
      </c>
      <c r="D71" s="153">
        <v>0</v>
      </c>
      <c r="E71" s="154"/>
      <c r="F71" s="155">
        <f t="shared" si="2"/>
        <v>273531.59000000003</v>
      </c>
      <c r="G71" s="89"/>
      <c r="H71" s="91"/>
      <c r="I71" s="91"/>
      <c r="J71" s="150"/>
      <c r="K71" s="91"/>
      <c r="L71" s="91"/>
      <c r="M71" s="91"/>
    </row>
    <row r="72" spans="1:13" s="15" customFormat="1" ht="31.5" x14ac:dyDescent="0.25">
      <c r="A72" s="151" t="s">
        <v>235</v>
      </c>
      <c r="B72" s="152" t="s">
        <v>135</v>
      </c>
      <c r="C72" s="153">
        <f>656281.26+49858.41+94805.66+94658.31+34753.48+120025.64+14854.15</f>
        <v>1065236.9099999999</v>
      </c>
      <c r="D72" s="153">
        <v>66500</v>
      </c>
      <c r="E72" s="154"/>
      <c r="F72" s="155">
        <f>SUM(C72+D72)</f>
        <v>1131736.9099999999</v>
      </c>
      <c r="G72" s="89"/>
      <c r="H72" s="91"/>
      <c r="I72" s="91"/>
      <c r="J72" s="150"/>
      <c r="K72" s="91"/>
      <c r="L72" s="91"/>
      <c r="M72" s="91"/>
    </row>
    <row r="73" spans="1:13" s="15" customFormat="1" ht="31.5" x14ac:dyDescent="0.25">
      <c r="A73" s="151" t="s">
        <v>236</v>
      </c>
      <c r="B73" s="152" t="s">
        <v>137</v>
      </c>
      <c r="C73" s="153">
        <f>94578.58+54275.23</f>
        <v>148853.81</v>
      </c>
      <c r="D73" s="153">
        <v>0</v>
      </c>
      <c r="E73" s="154"/>
      <c r="F73" s="155">
        <f t="shared" ref="F73:F83" si="3">+C73</f>
        <v>148853.81</v>
      </c>
      <c r="G73" s="89"/>
      <c r="H73" s="91"/>
      <c r="I73" s="91"/>
      <c r="J73" s="150"/>
      <c r="K73" s="91"/>
      <c r="L73" s="91"/>
      <c r="M73" s="91"/>
    </row>
    <row r="74" spans="1:13" s="15" customFormat="1" ht="31.5" x14ac:dyDescent="0.25">
      <c r="A74" s="151" t="s">
        <v>132</v>
      </c>
      <c r="B74" s="152" t="s">
        <v>139</v>
      </c>
      <c r="C74" s="153">
        <v>140835.46</v>
      </c>
      <c r="D74" s="153">
        <v>0</v>
      </c>
      <c r="E74" s="154"/>
      <c r="F74" s="155">
        <f t="shared" si="3"/>
        <v>140835.46</v>
      </c>
      <c r="G74" s="89"/>
      <c r="H74" s="91"/>
      <c r="I74" s="91"/>
      <c r="J74" s="150"/>
      <c r="K74" s="91"/>
      <c r="L74" s="91"/>
      <c r="M74" s="91"/>
    </row>
    <row r="75" spans="1:13" s="15" customFormat="1" ht="22.5" customHeight="1" x14ac:dyDescent="0.25">
      <c r="A75" s="151" t="s">
        <v>134</v>
      </c>
      <c r="B75" s="157" t="s">
        <v>141</v>
      </c>
      <c r="C75" s="158">
        <v>20891.36</v>
      </c>
      <c r="D75" s="158">
        <v>0</v>
      </c>
      <c r="E75" s="157"/>
      <c r="F75" s="159">
        <f t="shared" si="3"/>
        <v>20891.36</v>
      </c>
      <c r="G75" s="89"/>
      <c r="H75" s="91"/>
      <c r="I75" s="91"/>
      <c r="J75" s="150"/>
      <c r="K75" s="91"/>
      <c r="L75" s="91"/>
      <c r="M75" s="91"/>
    </row>
    <row r="76" spans="1:13" s="15" customFormat="1" ht="31.5" x14ac:dyDescent="0.25">
      <c r="A76" s="151" t="s">
        <v>136</v>
      </c>
      <c r="B76" s="152" t="s">
        <v>143</v>
      </c>
      <c r="C76" s="153">
        <v>583706.23</v>
      </c>
      <c r="D76" s="153">
        <v>0</v>
      </c>
      <c r="E76" s="154"/>
      <c r="F76" s="155">
        <f t="shared" si="3"/>
        <v>583706.23</v>
      </c>
      <c r="G76" s="89"/>
      <c r="H76" s="91"/>
      <c r="I76" s="91"/>
      <c r="J76" s="150"/>
      <c r="K76" s="91"/>
      <c r="L76" s="91"/>
      <c r="M76" s="91"/>
    </row>
    <row r="77" spans="1:13" s="15" customFormat="1" ht="31.5" x14ac:dyDescent="0.25">
      <c r="A77" s="151" t="s">
        <v>138</v>
      </c>
      <c r="B77" s="152" t="s">
        <v>145</v>
      </c>
      <c r="C77" s="153">
        <v>29751.72</v>
      </c>
      <c r="D77" s="153">
        <v>0</v>
      </c>
      <c r="E77" s="154"/>
      <c r="F77" s="155">
        <f t="shared" si="3"/>
        <v>29751.72</v>
      </c>
      <c r="G77" s="89"/>
      <c r="H77" s="91"/>
      <c r="I77" s="91"/>
      <c r="J77" s="150"/>
      <c r="K77" s="91"/>
      <c r="L77" s="91"/>
      <c r="M77" s="91"/>
    </row>
    <row r="78" spans="1:13" s="15" customFormat="1" x14ac:dyDescent="0.25">
      <c r="A78" s="151" t="s">
        <v>140</v>
      </c>
      <c r="B78" s="152" t="s">
        <v>147</v>
      </c>
      <c r="C78" s="153">
        <f>110822.23+412481.23</f>
        <v>523303.45999999996</v>
      </c>
      <c r="D78" s="153">
        <v>0</v>
      </c>
      <c r="E78" s="154"/>
      <c r="F78" s="155">
        <f t="shared" si="3"/>
        <v>523303.45999999996</v>
      </c>
      <c r="G78" s="89"/>
      <c r="H78" s="91"/>
      <c r="I78" s="91"/>
      <c r="J78" s="150"/>
      <c r="K78" s="91"/>
      <c r="L78" s="91"/>
      <c r="M78" s="91"/>
    </row>
    <row r="79" spans="1:13" s="15" customFormat="1" x14ac:dyDescent="0.25">
      <c r="A79" s="151" t="s">
        <v>142</v>
      </c>
      <c r="B79" s="152" t="s">
        <v>149</v>
      </c>
      <c r="C79" s="153">
        <v>5272.77</v>
      </c>
      <c r="D79" s="153">
        <v>0</v>
      </c>
      <c r="E79" s="154"/>
      <c r="F79" s="155">
        <f t="shared" si="3"/>
        <v>5272.77</v>
      </c>
      <c r="G79" s="89"/>
      <c r="H79" s="91"/>
      <c r="I79" s="91"/>
      <c r="J79" s="150"/>
      <c r="K79" s="91"/>
      <c r="L79" s="91"/>
      <c r="M79" s="91"/>
    </row>
    <row r="80" spans="1:13" s="15" customFormat="1" x14ac:dyDescent="0.25">
      <c r="A80" s="151" t="s">
        <v>144</v>
      </c>
      <c r="B80" s="152" t="s">
        <v>151</v>
      </c>
      <c r="C80" s="153">
        <v>131880.70000000001</v>
      </c>
      <c r="D80" s="153">
        <v>0</v>
      </c>
      <c r="E80" s="154"/>
      <c r="F80" s="155">
        <f t="shared" si="3"/>
        <v>131880.70000000001</v>
      </c>
      <c r="G80" s="89"/>
      <c r="H80" s="91"/>
      <c r="I80" s="91"/>
      <c r="J80" s="150"/>
      <c r="K80" s="91"/>
      <c r="L80" s="91"/>
      <c r="M80" s="91"/>
    </row>
    <row r="81" spans="1:13" s="15" customFormat="1" x14ac:dyDescent="0.25">
      <c r="A81" s="151" t="s">
        <v>146</v>
      </c>
      <c r="B81" s="152" t="s">
        <v>152</v>
      </c>
      <c r="C81" s="153">
        <v>723884.53</v>
      </c>
      <c r="D81" s="153">
        <v>0</v>
      </c>
      <c r="E81" s="154"/>
      <c r="F81" s="155">
        <f t="shared" si="3"/>
        <v>723884.53</v>
      </c>
      <c r="G81" s="89"/>
      <c r="H81" s="91"/>
      <c r="I81" s="91"/>
      <c r="J81" s="150"/>
      <c r="K81" s="91"/>
      <c r="L81" s="91"/>
      <c r="M81" s="91"/>
    </row>
    <row r="82" spans="1:13" s="15" customFormat="1" x14ac:dyDescent="0.25">
      <c r="A82" s="151" t="s">
        <v>148</v>
      </c>
      <c r="B82" s="160" t="s">
        <v>237</v>
      </c>
      <c r="C82" s="161">
        <v>4034533.62</v>
      </c>
      <c r="D82" s="153">
        <v>647865.73</v>
      </c>
      <c r="E82" s="154"/>
      <c r="F82" s="155">
        <f>D82+C82</f>
        <v>4682399.3499999996</v>
      </c>
      <c r="G82" s="89"/>
      <c r="H82" s="91"/>
      <c r="I82" s="91"/>
      <c r="J82" s="150"/>
      <c r="K82" s="91"/>
      <c r="L82" s="91"/>
      <c r="M82" s="91"/>
    </row>
    <row r="83" spans="1:13" s="15" customFormat="1" x14ac:dyDescent="0.25">
      <c r="A83" s="151" t="s">
        <v>150</v>
      </c>
      <c r="B83" s="152" t="s">
        <v>153</v>
      </c>
      <c r="C83" s="153">
        <v>538183.89</v>
      </c>
      <c r="D83" s="162">
        <v>0</v>
      </c>
      <c r="E83" s="154"/>
      <c r="F83" s="163">
        <f t="shared" si="3"/>
        <v>538183.89</v>
      </c>
      <c r="G83" s="89"/>
      <c r="H83" s="91"/>
      <c r="I83" s="91"/>
      <c r="J83" s="150"/>
      <c r="K83" s="91"/>
      <c r="L83" s="91"/>
      <c r="M83" s="91"/>
    </row>
    <row r="84" spans="1:13" s="15" customFormat="1" x14ac:dyDescent="0.25">
      <c r="A84" s="21"/>
      <c r="B84" s="22"/>
      <c r="C84" s="23"/>
      <c r="D84" s="24"/>
      <c r="E84" s="24"/>
      <c r="F84" s="25"/>
      <c r="G84" s="89"/>
      <c r="H84" s="91"/>
      <c r="I84" s="91"/>
      <c r="J84" s="150"/>
      <c r="K84" s="91"/>
      <c r="L84" s="91"/>
      <c r="M84" s="91"/>
    </row>
    <row r="85" spans="1:13" s="15" customFormat="1" ht="24.75" customHeight="1" x14ac:dyDescent="0.25">
      <c r="A85" s="176" t="s">
        <v>154</v>
      </c>
      <c r="B85" s="176"/>
      <c r="C85" s="176"/>
      <c r="D85" s="176"/>
      <c r="E85" s="176"/>
      <c r="F85" s="176"/>
      <c r="G85" s="165">
        <f>SUM(G11:G83)</f>
        <v>0</v>
      </c>
      <c r="H85" s="91"/>
      <c r="I85" s="91"/>
      <c r="J85" s="91"/>
      <c r="K85" s="91"/>
      <c r="L85" s="91"/>
      <c r="M85" s="91"/>
    </row>
    <row r="86" spans="1:13" s="6" customFormat="1" x14ac:dyDescent="0.25">
      <c r="A86" s="1"/>
      <c r="B86" s="1"/>
      <c r="C86" s="1"/>
      <c r="D86" s="1"/>
      <c r="E86" s="2"/>
      <c r="F86" s="3"/>
      <c r="G86" s="4"/>
    </row>
    <row r="87" spans="1:13" s="6" customFormat="1" x14ac:dyDescent="0.25">
      <c r="A87" s="1"/>
      <c r="B87" s="1"/>
      <c r="C87" s="1"/>
      <c r="D87" s="1"/>
      <c r="E87" s="2"/>
      <c r="F87" s="3"/>
      <c r="G87" s="4"/>
    </row>
    <row r="88" spans="1:13" s="6" customFormat="1" x14ac:dyDescent="0.25">
      <c r="A88" s="1"/>
      <c r="B88" s="1"/>
      <c r="C88" s="1"/>
      <c r="D88" s="1"/>
      <c r="E88" s="2"/>
      <c r="F88" s="3"/>
      <c r="G88" s="4"/>
    </row>
    <row r="89" spans="1:13" s="6" customFormat="1" x14ac:dyDescent="0.25">
      <c r="A89" s="1"/>
      <c r="B89" s="1"/>
      <c r="C89" s="1"/>
      <c r="D89" s="1"/>
      <c r="E89" s="5"/>
      <c r="F89" s="27"/>
      <c r="G89" s="5"/>
    </row>
    <row r="90" spans="1:13" s="6" customFormat="1" x14ac:dyDescent="0.25">
      <c r="A90" s="1"/>
      <c r="B90" s="1"/>
      <c r="C90" s="1"/>
      <c r="D90" s="1"/>
      <c r="E90" s="5"/>
      <c r="F90" s="27"/>
      <c r="G90" s="5"/>
    </row>
    <row r="91" spans="1:13" s="6" customFormat="1" x14ac:dyDescent="0.25">
      <c r="A91" s="1"/>
      <c r="B91" s="1"/>
      <c r="C91" s="1"/>
      <c r="D91" s="1"/>
      <c r="E91" s="5"/>
      <c r="F91" s="27"/>
      <c r="G91" s="5"/>
    </row>
    <row r="92" spans="1:13" s="6" customFormat="1" x14ac:dyDescent="0.25">
      <c r="A92" s="1"/>
      <c r="B92" s="1"/>
      <c r="C92" s="1"/>
      <c r="D92" s="1"/>
      <c r="E92" s="5"/>
      <c r="F92" s="27"/>
      <c r="G92" s="5"/>
    </row>
  </sheetData>
  <sheetProtection algorithmName="SHA-512" hashValue="hDjdYBnd22PL4BwBmXTBHLU3FV9KC7VZxO0j+xColoxtAoqL9uWauszxXLYz53B9XdIen1xjtl47sNnz98Efuw==" saltValue="T/8bd+RMakMj6Asjn1cpUw==" spinCount="100000" sheet="1" objects="1" scenarios="1"/>
  <sortState xmlns:xlrd2="http://schemas.microsoft.com/office/spreadsheetml/2017/richdata2" ref="A17:G82">
    <sortCondition ref="B16:B82"/>
  </sortState>
  <mergeCells count="2">
    <mergeCell ref="B5:C5"/>
    <mergeCell ref="A85:F85"/>
  </mergeCells>
  <phoneticPr fontId="18" type="noConversion"/>
  <pageMargins left="0.511811023622047" right="0.39370078740157505" top="0.15748031496063003" bottom="0.15748031496063003" header="0" footer="0.15748031496063003"/>
  <pageSetup paperSize="9" scale="70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7"/>
  <sheetViews>
    <sheetView topLeftCell="A9" zoomScale="85" zoomScaleNormal="85" workbookViewId="0">
      <selection activeCell="A98" sqref="A98:F98"/>
    </sheetView>
  </sheetViews>
  <sheetFormatPr defaultColWidth="8.85546875" defaultRowHeight="12.75" x14ac:dyDescent="0.25"/>
  <cols>
    <col min="1" max="1" width="7" style="28" bestFit="1" customWidth="1"/>
    <col min="2" max="2" width="60.5703125" style="28" customWidth="1"/>
    <col min="3" max="3" width="19.7109375" style="28" customWidth="1"/>
    <col min="4" max="4" width="13.42578125" style="28" customWidth="1"/>
    <col min="5" max="5" width="53" style="29" customWidth="1"/>
    <col min="6" max="6" width="15.5703125" style="30" customWidth="1"/>
    <col min="7" max="7" width="20.140625" style="31" customWidth="1"/>
    <col min="8" max="8" width="8.85546875" style="32" customWidth="1"/>
    <col min="9" max="16384" width="8.85546875" style="32"/>
  </cols>
  <sheetData>
    <row r="1" spans="1:14" ht="15.75" x14ac:dyDescent="0.25">
      <c r="B1" s="2" t="s">
        <v>0</v>
      </c>
      <c r="H1" s="93"/>
      <c r="I1" s="93"/>
      <c r="J1" s="93"/>
      <c r="K1" s="93"/>
      <c r="L1" s="93"/>
      <c r="M1" s="93"/>
      <c r="N1" s="93"/>
    </row>
    <row r="2" spans="1:14" ht="15.75" x14ac:dyDescent="0.25">
      <c r="B2" s="2" t="s">
        <v>1</v>
      </c>
      <c r="H2" s="93"/>
      <c r="I2" s="93"/>
      <c r="J2" s="93"/>
      <c r="K2" s="93"/>
      <c r="L2" s="93"/>
      <c r="M2" s="93"/>
      <c r="N2" s="93"/>
    </row>
    <row r="3" spans="1:14" ht="15.75" x14ac:dyDescent="0.25">
      <c r="B3" s="2" t="s">
        <v>2</v>
      </c>
      <c r="H3" s="93"/>
      <c r="I3" s="93"/>
      <c r="J3" s="93"/>
      <c r="K3" s="93"/>
      <c r="L3" s="93"/>
      <c r="M3" s="93"/>
      <c r="N3" s="93"/>
    </row>
    <row r="4" spans="1:14" ht="15.75" x14ac:dyDescent="0.25">
      <c r="B4" s="2"/>
      <c r="H4" s="93"/>
      <c r="I4" s="93"/>
      <c r="J4" s="93"/>
      <c r="K4" s="93"/>
      <c r="L4" s="93"/>
      <c r="M4" s="93"/>
      <c r="N4" s="93"/>
    </row>
    <row r="5" spans="1:14" s="28" customFormat="1" ht="27" customHeight="1" x14ac:dyDescent="0.25">
      <c r="B5" s="5" t="s">
        <v>155</v>
      </c>
      <c r="C5" s="32"/>
      <c r="G5" s="31"/>
      <c r="H5" s="94"/>
      <c r="I5" s="94"/>
      <c r="J5" s="94"/>
      <c r="K5" s="94"/>
      <c r="L5" s="94"/>
      <c r="M5" s="94"/>
      <c r="N5" s="94"/>
    </row>
    <row r="6" spans="1:14" s="28" customFormat="1" ht="15" x14ac:dyDescent="0.25">
      <c r="A6" s="33"/>
      <c r="B6" s="33"/>
      <c r="C6" s="33"/>
      <c r="D6" s="33"/>
      <c r="E6" s="33"/>
      <c r="F6" s="34"/>
      <c r="G6" s="35"/>
      <c r="H6" s="94"/>
      <c r="I6" s="94"/>
      <c r="J6" s="94"/>
      <c r="K6" s="94"/>
      <c r="L6" s="94"/>
      <c r="M6" s="94"/>
      <c r="N6" s="94"/>
    </row>
    <row r="7" spans="1:14" s="39" customFormat="1" ht="50.25" customHeight="1" x14ac:dyDescent="0.2">
      <c r="A7" s="10" t="s">
        <v>4</v>
      </c>
      <c r="B7" s="10" t="s">
        <v>5</v>
      </c>
      <c r="C7" s="10" t="s">
        <v>6</v>
      </c>
      <c r="D7" s="10" t="s">
        <v>7</v>
      </c>
      <c r="E7" s="11" t="s">
        <v>8</v>
      </c>
      <c r="F7" s="12" t="s">
        <v>232</v>
      </c>
      <c r="G7" s="12" t="s">
        <v>9</v>
      </c>
      <c r="H7" s="95"/>
      <c r="I7" s="95"/>
      <c r="J7" s="95"/>
      <c r="K7" s="95"/>
      <c r="L7" s="95"/>
      <c r="M7" s="95"/>
      <c r="N7" s="95"/>
    </row>
    <row r="8" spans="1:14" s="41" customFormat="1" ht="17.25" customHeight="1" x14ac:dyDescent="0.25">
      <c r="A8" s="13">
        <v>2</v>
      </c>
      <c r="B8" s="13">
        <v>1</v>
      </c>
      <c r="C8" s="13">
        <v>2</v>
      </c>
      <c r="D8" s="13">
        <v>3</v>
      </c>
      <c r="E8" s="14">
        <v>4</v>
      </c>
      <c r="F8" s="13">
        <v>5</v>
      </c>
      <c r="G8" s="13">
        <v>6</v>
      </c>
      <c r="H8" s="96"/>
      <c r="I8" s="96"/>
      <c r="J8" s="96"/>
      <c r="K8" s="96"/>
      <c r="L8" s="96"/>
      <c r="M8" s="96"/>
      <c r="N8" s="96"/>
    </row>
    <row r="9" spans="1:14" s="39" customFormat="1" ht="15.75" x14ac:dyDescent="0.25">
      <c r="A9" s="11">
        <v>2</v>
      </c>
      <c r="B9" s="16"/>
      <c r="C9" s="11"/>
      <c r="D9" s="11"/>
      <c r="E9" s="17" t="s">
        <v>11</v>
      </c>
      <c r="F9" s="18"/>
      <c r="G9" s="18"/>
      <c r="H9" s="95"/>
      <c r="I9" s="95"/>
      <c r="J9" s="95"/>
      <c r="K9" s="95"/>
      <c r="L9" s="95"/>
      <c r="M9" s="95"/>
      <c r="N9" s="95"/>
    </row>
    <row r="10" spans="1:14" s="39" customFormat="1" ht="15" customHeight="1" x14ac:dyDescent="0.25">
      <c r="A10" s="196" t="s">
        <v>242</v>
      </c>
      <c r="B10" s="16"/>
      <c r="C10" s="11"/>
      <c r="D10" s="11"/>
      <c r="E10" s="19" t="s">
        <v>13</v>
      </c>
      <c r="F10" s="18"/>
      <c r="G10" s="18"/>
      <c r="H10" s="95"/>
      <c r="I10" s="95"/>
      <c r="J10" s="95"/>
      <c r="K10" s="95"/>
      <c r="L10" s="95"/>
      <c r="M10" s="95"/>
      <c r="N10" s="95"/>
    </row>
    <row r="11" spans="1:14" s="39" customFormat="1" ht="31.5" x14ac:dyDescent="0.25">
      <c r="A11" s="151" t="s">
        <v>10</v>
      </c>
      <c r="B11" s="152" t="s">
        <v>14</v>
      </c>
      <c r="C11" s="153">
        <f>4139178.87+12651.42+12686.54+37223.83+206617.02</f>
        <v>4408357.68</v>
      </c>
      <c r="D11" s="153">
        <v>0</v>
      </c>
      <c r="E11" s="154"/>
      <c r="F11" s="155">
        <f>+C11</f>
        <v>4408357.68</v>
      </c>
      <c r="G11" s="89"/>
      <c r="H11" s="95"/>
      <c r="I11" s="95"/>
      <c r="J11" s="95"/>
      <c r="K11" s="95"/>
      <c r="L11" s="95"/>
      <c r="M11" s="95"/>
      <c r="N11" s="95"/>
    </row>
    <row r="12" spans="1:14" s="39" customFormat="1" ht="15.75" x14ac:dyDescent="0.25">
      <c r="A12" s="151" t="s">
        <v>15</v>
      </c>
      <c r="B12" s="152" t="s">
        <v>16</v>
      </c>
      <c r="C12" s="153">
        <v>49191.3</v>
      </c>
      <c r="D12" s="153">
        <v>13500</v>
      </c>
      <c r="E12" s="154"/>
      <c r="F12" s="155">
        <f>SUM(C12+D12)</f>
        <v>62691.3</v>
      </c>
      <c r="G12" s="89"/>
      <c r="H12" s="95"/>
      <c r="I12" s="95"/>
      <c r="J12" s="95"/>
      <c r="K12" s="95"/>
      <c r="L12" s="95"/>
      <c r="M12" s="95"/>
      <c r="N12" s="95"/>
    </row>
    <row r="13" spans="1:14" s="39" customFormat="1" ht="15.75" x14ac:dyDescent="0.25">
      <c r="A13" s="151" t="s">
        <v>17</v>
      </c>
      <c r="B13" s="152" t="s">
        <v>18</v>
      </c>
      <c r="C13" s="153">
        <f>33771.76+17080.11+6947.64</f>
        <v>57799.51</v>
      </c>
      <c r="D13" s="153">
        <v>0</v>
      </c>
      <c r="E13" s="154"/>
      <c r="F13" s="155">
        <f>+C13</f>
        <v>57799.51</v>
      </c>
      <c r="G13" s="89"/>
      <c r="H13" s="95"/>
      <c r="I13" s="95"/>
      <c r="J13" s="95"/>
      <c r="K13" s="95"/>
      <c r="L13" s="95"/>
      <c r="M13" s="95"/>
      <c r="N13" s="95"/>
    </row>
    <row r="14" spans="1:14" s="39" customFormat="1" ht="15.75" x14ac:dyDescent="0.25">
      <c r="A14" s="151" t="s">
        <v>19</v>
      </c>
      <c r="B14" s="152" t="s">
        <v>20</v>
      </c>
      <c r="C14" s="153">
        <f>21925.12+12524.02</f>
        <v>34449.14</v>
      </c>
      <c r="D14" s="153">
        <v>0</v>
      </c>
      <c r="E14" s="154"/>
      <c r="F14" s="155">
        <f>+C14</f>
        <v>34449.14</v>
      </c>
      <c r="G14" s="89"/>
      <c r="H14" s="95"/>
      <c r="I14" s="95"/>
      <c r="J14" s="95"/>
      <c r="K14" s="95"/>
      <c r="L14" s="95"/>
      <c r="M14" s="95"/>
      <c r="N14" s="95"/>
    </row>
    <row r="15" spans="1:14" s="39" customFormat="1" ht="15.75" x14ac:dyDescent="0.25">
      <c r="A15" s="151" t="s">
        <v>21</v>
      </c>
      <c r="B15" s="152" t="s">
        <v>22</v>
      </c>
      <c r="C15" s="153">
        <v>4078.41</v>
      </c>
      <c r="D15" s="153">
        <v>0</v>
      </c>
      <c r="E15" s="154"/>
      <c r="F15" s="155">
        <f>+C15</f>
        <v>4078.41</v>
      </c>
      <c r="G15" s="89"/>
      <c r="H15" s="95"/>
      <c r="I15" s="95"/>
      <c r="J15" s="95"/>
      <c r="K15" s="95"/>
      <c r="L15" s="95"/>
      <c r="M15" s="95"/>
      <c r="N15" s="95"/>
    </row>
    <row r="16" spans="1:14" s="39" customFormat="1" ht="15.75" x14ac:dyDescent="0.25">
      <c r="A16" s="151" t="s">
        <v>23</v>
      </c>
      <c r="B16" s="152" t="s">
        <v>24</v>
      </c>
      <c r="C16" s="153">
        <v>12198.73</v>
      </c>
      <c r="D16" s="153">
        <v>0</v>
      </c>
      <c r="E16" s="154"/>
      <c r="F16" s="155">
        <f>+C16</f>
        <v>12198.73</v>
      </c>
      <c r="G16" s="89"/>
      <c r="H16" s="95"/>
      <c r="I16" s="95"/>
      <c r="J16" s="95"/>
      <c r="K16" s="95"/>
      <c r="L16" s="95"/>
      <c r="M16" s="95"/>
      <c r="N16" s="95"/>
    </row>
    <row r="17" spans="1:14" s="39" customFormat="1" ht="31.5" x14ac:dyDescent="0.25">
      <c r="A17" s="151" t="s">
        <v>25</v>
      </c>
      <c r="B17" s="152" t="s">
        <v>26</v>
      </c>
      <c r="C17" s="153">
        <v>586886.68999999994</v>
      </c>
      <c r="D17" s="153">
        <v>7000</v>
      </c>
      <c r="E17" s="154"/>
      <c r="F17" s="155">
        <f>SUM(C17+D17)</f>
        <v>593886.68999999994</v>
      </c>
      <c r="G17" s="89"/>
      <c r="H17" s="95"/>
      <c r="I17" s="95"/>
      <c r="J17" s="95"/>
      <c r="K17" s="95"/>
      <c r="L17" s="95"/>
      <c r="M17" s="95"/>
      <c r="N17" s="95"/>
    </row>
    <row r="18" spans="1:14" s="39" customFormat="1" ht="15.75" x14ac:dyDescent="0.25">
      <c r="A18" s="151" t="s">
        <v>27</v>
      </c>
      <c r="B18" s="152" t="s">
        <v>28</v>
      </c>
      <c r="C18" s="153">
        <v>28567.83</v>
      </c>
      <c r="D18" s="153">
        <v>0</v>
      </c>
      <c r="E18" s="154"/>
      <c r="F18" s="155">
        <f t="shared" ref="F18:F48" si="0">+C18</f>
        <v>28567.83</v>
      </c>
      <c r="G18" s="89"/>
      <c r="H18" s="95"/>
      <c r="I18" s="95"/>
      <c r="J18" s="95"/>
      <c r="K18" s="95"/>
      <c r="L18" s="95"/>
      <c r="M18" s="95"/>
      <c r="N18" s="95"/>
    </row>
    <row r="19" spans="1:14" s="39" customFormat="1" ht="15.75" x14ac:dyDescent="0.25">
      <c r="A19" s="151" t="s">
        <v>29</v>
      </c>
      <c r="B19" s="152" t="s">
        <v>30</v>
      </c>
      <c r="C19" s="153">
        <v>167579.43</v>
      </c>
      <c r="D19" s="153">
        <v>0</v>
      </c>
      <c r="E19" s="154"/>
      <c r="F19" s="155">
        <f t="shared" si="0"/>
        <v>167579.43</v>
      </c>
      <c r="G19" s="89"/>
      <c r="H19" s="95"/>
      <c r="I19" s="95"/>
      <c r="J19" s="95"/>
      <c r="K19" s="95"/>
      <c r="L19" s="95"/>
      <c r="M19" s="95"/>
      <c r="N19" s="95"/>
    </row>
    <row r="20" spans="1:14" s="39" customFormat="1" ht="15.75" x14ac:dyDescent="0.25">
      <c r="A20" s="151" t="s">
        <v>31</v>
      </c>
      <c r="B20" s="152" t="s">
        <v>32</v>
      </c>
      <c r="C20" s="153">
        <v>16734.560000000001</v>
      </c>
      <c r="D20" s="153">
        <v>0</v>
      </c>
      <c r="E20" s="154"/>
      <c r="F20" s="155">
        <f t="shared" si="0"/>
        <v>16734.560000000001</v>
      </c>
      <c r="G20" s="89"/>
      <c r="H20" s="95"/>
      <c r="I20" s="95"/>
      <c r="J20" s="95"/>
      <c r="K20" s="95"/>
      <c r="L20" s="95"/>
      <c r="M20" s="95"/>
      <c r="N20" s="95"/>
    </row>
    <row r="21" spans="1:14" s="39" customFormat="1" ht="15.75" x14ac:dyDescent="0.25">
      <c r="A21" s="151" t="s">
        <v>33</v>
      </c>
      <c r="B21" s="152" t="s">
        <v>34</v>
      </c>
      <c r="C21" s="153">
        <v>23486.11</v>
      </c>
      <c r="D21" s="153">
        <v>0</v>
      </c>
      <c r="E21" s="154"/>
      <c r="F21" s="155">
        <f t="shared" si="0"/>
        <v>23486.11</v>
      </c>
      <c r="G21" s="89"/>
      <c r="H21" s="95"/>
      <c r="I21" s="95"/>
      <c r="J21" s="95"/>
      <c r="K21" s="95"/>
      <c r="L21" s="95"/>
      <c r="M21" s="95"/>
      <c r="N21" s="95"/>
    </row>
    <row r="22" spans="1:14" s="39" customFormat="1" ht="15.75" x14ac:dyDescent="0.25">
      <c r="A22" s="151" t="s">
        <v>35</v>
      </c>
      <c r="B22" s="152" t="s">
        <v>36</v>
      </c>
      <c r="C22" s="153">
        <v>42205.85</v>
      </c>
      <c r="D22" s="153">
        <v>0</v>
      </c>
      <c r="E22" s="154"/>
      <c r="F22" s="155">
        <f t="shared" si="0"/>
        <v>42205.85</v>
      </c>
      <c r="G22" s="89"/>
      <c r="H22" s="95"/>
      <c r="I22" s="95"/>
      <c r="J22" s="95"/>
      <c r="K22" s="95"/>
      <c r="L22" s="95"/>
      <c r="M22" s="95"/>
      <c r="N22" s="95"/>
    </row>
    <row r="23" spans="1:14" s="39" customFormat="1" ht="15.75" x14ac:dyDescent="0.25">
      <c r="A23" s="151" t="s">
        <v>37</v>
      </c>
      <c r="B23" s="152" t="s">
        <v>38</v>
      </c>
      <c r="C23" s="153">
        <v>212662.44</v>
      </c>
      <c r="D23" s="153">
        <v>0</v>
      </c>
      <c r="E23" s="154"/>
      <c r="F23" s="155">
        <f t="shared" si="0"/>
        <v>212662.44</v>
      </c>
      <c r="G23" s="89"/>
      <c r="H23" s="95"/>
      <c r="I23" s="95"/>
      <c r="J23" s="95"/>
      <c r="K23" s="95"/>
      <c r="L23" s="95"/>
      <c r="M23" s="95"/>
      <c r="N23" s="95"/>
    </row>
    <row r="24" spans="1:14" s="39" customFormat="1" ht="15.75" x14ac:dyDescent="0.25">
      <c r="A24" s="151" t="s">
        <v>39</v>
      </c>
      <c r="B24" s="152" t="s">
        <v>40</v>
      </c>
      <c r="C24" s="153">
        <v>13052.37</v>
      </c>
      <c r="D24" s="153">
        <v>0</v>
      </c>
      <c r="E24" s="154"/>
      <c r="F24" s="155">
        <f t="shared" si="0"/>
        <v>13052.37</v>
      </c>
      <c r="G24" s="89"/>
      <c r="H24" s="95"/>
      <c r="I24" s="95"/>
      <c r="J24" s="95"/>
      <c r="K24" s="95"/>
      <c r="L24" s="95"/>
      <c r="M24" s="95"/>
      <c r="N24" s="95"/>
    </row>
    <row r="25" spans="1:14" s="39" customFormat="1" ht="15.75" x14ac:dyDescent="0.25">
      <c r="A25" s="151" t="s">
        <v>41</v>
      </c>
      <c r="B25" s="152" t="s">
        <v>42</v>
      </c>
      <c r="C25" s="153">
        <v>6385.24</v>
      </c>
      <c r="D25" s="153">
        <v>0</v>
      </c>
      <c r="E25" s="154"/>
      <c r="F25" s="155">
        <f t="shared" si="0"/>
        <v>6385.24</v>
      </c>
      <c r="G25" s="89"/>
      <c r="H25" s="95"/>
      <c r="I25" s="95"/>
      <c r="J25" s="95"/>
      <c r="K25" s="95"/>
      <c r="L25" s="95"/>
      <c r="M25" s="95"/>
      <c r="N25" s="95"/>
    </row>
    <row r="26" spans="1:14" s="39" customFormat="1" ht="15.75" x14ac:dyDescent="0.25">
      <c r="A26" s="151" t="s">
        <v>43</v>
      </c>
      <c r="B26" s="152" t="s">
        <v>44</v>
      </c>
      <c r="C26" s="153">
        <v>11096.97</v>
      </c>
      <c r="D26" s="153">
        <v>0</v>
      </c>
      <c r="E26" s="154"/>
      <c r="F26" s="155">
        <f t="shared" si="0"/>
        <v>11096.97</v>
      </c>
      <c r="G26" s="89"/>
      <c r="H26" s="95"/>
      <c r="I26" s="95"/>
      <c r="J26" s="95"/>
      <c r="K26" s="95"/>
      <c r="L26" s="95"/>
      <c r="M26" s="95"/>
      <c r="N26" s="95"/>
    </row>
    <row r="27" spans="1:14" s="39" customFormat="1" ht="15.75" x14ac:dyDescent="0.25">
      <c r="A27" s="151" t="s">
        <v>45</v>
      </c>
      <c r="B27" s="152" t="s">
        <v>231</v>
      </c>
      <c r="C27" s="153">
        <v>202331.82</v>
      </c>
      <c r="D27" s="153">
        <v>0</v>
      </c>
      <c r="E27" s="154"/>
      <c r="F27" s="155">
        <f t="shared" si="0"/>
        <v>202331.82</v>
      </c>
      <c r="G27" s="89"/>
      <c r="H27" s="95"/>
      <c r="I27" s="95"/>
      <c r="J27" s="95"/>
      <c r="K27" s="95"/>
      <c r="L27" s="95"/>
      <c r="M27" s="95"/>
      <c r="N27" s="95"/>
    </row>
    <row r="28" spans="1:14" s="39" customFormat="1" ht="15.75" x14ac:dyDescent="0.25">
      <c r="A28" s="151" t="s">
        <v>47</v>
      </c>
      <c r="B28" s="152" t="s">
        <v>48</v>
      </c>
      <c r="C28" s="153">
        <v>1129375.3500000001</v>
      </c>
      <c r="D28" s="153">
        <v>0</v>
      </c>
      <c r="E28" s="154"/>
      <c r="F28" s="155">
        <f t="shared" si="0"/>
        <v>1129375.3500000001</v>
      </c>
      <c r="G28" s="89"/>
      <c r="H28" s="95"/>
      <c r="I28" s="95"/>
      <c r="J28" s="95"/>
      <c r="K28" s="95"/>
      <c r="L28" s="95"/>
      <c r="M28" s="95"/>
      <c r="N28" s="95"/>
    </row>
    <row r="29" spans="1:14" s="39" customFormat="1" ht="15.75" x14ac:dyDescent="0.25">
      <c r="A29" s="151" t="s">
        <v>49</v>
      </c>
      <c r="B29" s="152" t="s">
        <v>50</v>
      </c>
      <c r="C29" s="153">
        <v>17156.72</v>
      </c>
      <c r="D29" s="153">
        <v>0</v>
      </c>
      <c r="E29" s="154"/>
      <c r="F29" s="155">
        <f t="shared" si="0"/>
        <v>17156.72</v>
      </c>
      <c r="G29" s="89"/>
      <c r="H29" s="95"/>
      <c r="I29" s="95"/>
      <c r="J29" s="95"/>
      <c r="K29" s="95"/>
      <c r="L29" s="95"/>
      <c r="M29" s="95"/>
      <c r="N29" s="95"/>
    </row>
    <row r="30" spans="1:14" s="39" customFormat="1" ht="15.75" x14ac:dyDescent="0.25">
      <c r="A30" s="151" t="s">
        <v>51</v>
      </c>
      <c r="B30" s="152" t="s">
        <v>52</v>
      </c>
      <c r="C30" s="153">
        <v>8910.8799999999992</v>
      </c>
      <c r="D30" s="153">
        <v>0</v>
      </c>
      <c r="E30" s="154"/>
      <c r="F30" s="155">
        <f t="shared" si="0"/>
        <v>8910.8799999999992</v>
      </c>
      <c r="G30" s="89"/>
      <c r="H30" s="95"/>
      <c r="I30" s="95"/>
      <c r="J30" s="95"/>
      <c r="K30" s="95"/>
      <c r="L30" s="95"/>
      <c r="M30" s="95"/>
      <c r="N30" s="95"/>
    </row>
    <row r="31" spans="1:14" s="39" customFormat="1" ht="15.75" x14ac:dyDescent="0.25">
      <c r="A31" s="151" t="s">
        <v>53</v>
      </c>
      <c r="B31" s="152" t="s">
        <v>228</v>
      </c>
      <c r="C31" s="153">
        <f>39647.48+21235.65</f>
        <v>60883.130000000005</v>
      </c>
      <c r="D31" s="153">
        <v>0</v>
      </c>
      <c r="E31" s="154"/>
      <c r="F31" s="155">
        <f t="shared" si="0"/>
        <v>60883.130000000005</v>
      </c>
      <c r="G31" s="89"/>
      <c r="H31" s="95"/>
      <c r="I31" s="95"/>
      <c r="J31" s="95"/>
      <c r="K31" s="95"/>
      <c r="L31" s="95"/>
      <c r="M31" s="95"/>
      <c r="N31" s="95"/>
    </row>
    <row r="32" spans="1:14" s="39" customFormat="1" ht="15.75" x14ac:dyDescent="0.25">
      <c r="A32" s="151" t="s">
        <v>54</v>
      </c>
      <c r="B32" s="152" t="s">
        <v>55</v>
      </c>
      <c r="C32" s="153">
        <v>12037.98</v>
      </c>
      <c r="D32" s="153">
        <v>0</v>
      </c>
      <c r="E32" s="154"/>
      <c r="F32" s="155">
        <f t="shared" si="0"/>
        <v>12037.98</v>
      </c>
      <c r="G32" s="89"/>
      <c r="H32" s="95"/>
      <c r="I32" s="95"/>
      <c r="J32" s="95"/>
      <c r="K32" s="95"/>
      <c r="L32" s="95"/>
      <c r="M32" s="95"/>
      <c r="N32" s="95"/>
    </row>
    <row r="33" spans="1:14" s="39" customFormat="1" ht="15.75" x14ac:dyDescent="0.25">
      <c r="A33" s="151" t="s">
        <v>56</v>
      </c>
      <c r="B33" s="152" t="s">
        <v>57</v>
      </c>
      <c r="C33" s="153">
        <v>10888.61</v>
      </c>
      <c r="D33" s="153">
        <v>0</v>
      </c>
      <c r="E33" s="154"/>
      <c r="F33" s="155">
        <f t="shared" si="0"/>
        <v>10888.61</v>
      </c>
      <c r="G33" s="89"/>
      <c r="H33" s="95"/>
      <c r="I33" s="95"/>
      <c r="J33" s="95"/>
      <c r="K33" s="95"/>
      <c r="L33" s="95"/>
      <c r="M33" s="95"/>
      <c r="N33" s="95"/>
    </row>
    <row r="34" spans="1:14" s="39" customFormat="1" ht="31.5" x14ac:dyDescent="0.25">
      <c r="A34" s="151" t="s">
        <v>58</v>
      </c>
      <c r="B34" s="152" t="s">
        <v>59</v>
      </c>
      <c r="C34" s="153">
        <v>10554.26</v>
      </c>
      <c r="D34" s="153">
        <v>0</v>
      </c>
      <c r="E34" s="154"/>
      <c r="F34" s="155">
        <f t="shared" si="0"/>
        <v>10554.26</v>
      </c>
      <c r="G34" s="89"/>
      <c r="H34" s="95"/>
      <c r="I34" s="95"/>
      <c r="J34" s="95"/>
      <c r="K34" s="95"/>
      <c r="L34" s="95"/>
      <c r="M34" s="95"/>
      <c r="N34" s="95"/>
    </row>
    <row r="35" spans="1:14" s="39" customFormat="1" ht="15.75" x14ac:dyDescent="0.25">
      <c r="A35" s="151" t="s">
        <v>60</v>
      </c>
      <c r="B35" s="152" t="s">
        <v>61</v>
      </c>
      <c r="C35" s="153">
        <v>14958.62</v>
      </c>
      <c r="D35" s="153">
        <v>0</v>
      </c>
      <c r="E35" s="154"/>
      <c r="F35" s="155">
        <f t="shared" si="0"/>
        <v>14958.62</v>
      </c>
      <c r="G35" s="89"/>
      <c r="H35" s="95"/>
      <c r="I35" s="95"/>
      <c r="J35" s="95"/>
      <c r="K35" s="95"/>
      <c r="L35" s="95"/>
      <c r="M35" s="95"/>
      <c r="N35" s="95"/>
    </row>
    <row r="36" spans="1:14" s="39" customFormat="1" ht="15.75" x14ac:dyDescent="0.25">
      <c r="A36" s="151" t="s">
        <v>62</v>
      </c>
      <c r="B36" s="152" t="s">
        <v>63</v>
      </c>
      <c r="C36" s="153">
        <v>10664.19</v>
      </c>
      <c r="D36" s="153">
        <v>0</v>
      </c>
      <c r="E36" s="154"/>
      <c r="F36" s="155">
        <f t="shared" si="0"/>
        <v>10664.19</v>
      </c>
      <c r="G36" s="89"/>
      <c r="H36" s="95"/>
      <c r="I36" s="95"/>
      <c r="J36" s="95"/>
      <c r="K36" s="95"/>
      <c r="L36" s="95"/>
      <c r="M36" s="95"/>
      <c r="N36" s="95"/>
    </row>
    <row r="37" spans="1:14" s="39" customFormat="1" ht="15.75" x14ac:dyDescent="0.25">
      <c r="A37" s="151" t="s">
        <v>64</v>
      </c>
      <c r="B37" s="152" t="s">
        <v>65</v>
      </c>
      <c r="C37" s="153">
        <v>2259.61</v>
      </c>
      <c r="D37" s="153">
        <v>0</v>
      </c>
      <c r="E37" s="154"/>
      <c r="F37" s="155">
        <f t="shared" si="0"/>
        <v>2259.61</v>
      </c>
      <c r="G37" s="89"/>
      <c r="H37" s="95"/>
      <c r="I37" s="95"/>
      <c r="J37" s="95"/>
      <c r="K37" s="95"/>
      <c r="L37" s="95"/>
      <c r="M37" s="95"/>
      <c r="N37" s="95"/>
    </row>
    <row r="38" spans="1:14" s="39" customFormat="1" ht="15.75" x14ac:dyDescent="0.25">
      <c r="A38" s="151" t="s">
        <v>66</v>
      </c>
      <c r="B38" s="152" t="s">
        <v>67</v>
      </c>
      <c r="C38" s="153">
        <v>9571.8700000000008</v>
      </c>
      <c r="D38" s="153">
        <v>0</v>
      </c>
      <c r="E38" s="154"/>
      <c r="F38" s="155">
        <f t="shared" si="0"/>
        <v>9571.8700000000008</v>
      </c>
      <c r="G38" s="89"/>
      <c r="H38" s="95"/>
      <c r="I38" s="95"/>
      <c r="J38" s="95"/>
      <c r="K38" s="95"/>
      <c r="L38" s="95"/>
      <c r="M38" s="95"/>
      <c r="N38" s="95"/>
    </row>
    <row r="39" spans="1:14" s="39" customFormat="1" ht="15.75" x14ac:dyDescent="0.25">
      <c r="A39" s="151" t="s">
        <v>68</v>
      </c>
      <c r="B39" s="152" t="s">
        <v>69</v>
      </c>
      <c r="C39" s="153">
        <v>15830.33</v>
      </c>
      <c r="D39" s="153">
        <v>0</v>
      </c>
      <c r="E39" s="154"/>
      <c r="F39" s="155">
        <f t="shared" si="0"/>
        <v>15830.33</v>
      </c>
      <c r="G39" s="89"/>
      <c r="H39" s="95"/>
      <c r="I39" s="95"/>
      <c r="J39" s="95"/>
      <c r="K39" s="95"/>
      <c r="L39" s="95"/>
      <c r="M39" s="95"/>
      <c r="N39" s="95"/>
    </row>
    <row r="40" spans="1:14" s="39" customFormat="1" ht="15.75" x14ac:dyDescent="0.25">
      <c r="A40" s="151" t="s">
        <v>70</v>
      </c>
      <c r="B40" s="152" t="s">
        <v>71</v>
      </c>
      <c r="C40" s="153">
        <v>8262.01</v>
      </c>
      <c r="D40" s="153">
        <v>0</v>
      </c>
      <c r="E40" s="154"/>
      <c r="F40" s="155">
        <f t="shared" si="0"/>
        <v>8262.01</v>
      </c>
      <c r="G40" s="89"/>
      <c r="H40" s="95"/>
      <c r="I40" s="95"/>
      <c r="J40" s="95"/>
      <c r="K40" s="95"/>
      <c r="L40" s="95"/>
      <c r="M40" s="95"/>
      <c r="N40" s="95"/>
    </row>
    <row r="41" spans="1:14" s="39" customFormat="1" ht="15.75" x14ac:dyDescent="0.25">
      <c r="A41" s="151" t="s">
        <v>72</v>
      </c>
      <c r="B41" s="152" t="s">
        <v>73</v>
      </c>
      <c r="C41" s="153">
        <v>60701.48</v>
      </c>
      <c r="D41" s="153">
        <v>0</v>
      </c>
      <c r="E41" s="154"/>
      <c r="F41" s="155">
        <f t="shared" si="0"/>
        <v>60701.48</v>
      </c>
      <c r="G41" s="89"/>
      <c r="H41" s="95"/>
      <c r="I41" s="95"/>
      <c r="J41" s="95"/>
      <c r="K41" s="95"/>
      <c r="L41" s="95"/>
      <c r="M41" s="95"/>
      <c r="N41" s="95"/>
    </row>
    <row r="42" spans="1:14" s="39" customFormat="1" ht="15.75" x14ac:dyDescent="0.25">
      <c r="A42" s="151" t="s">
        <v>74</v>
      </c>
      <c r="B42" s="152" t="s">
        <v>75</v>
      </c>
      <c r="C42" s="153">
        <v>22241.02</v>
      </c>
      <c r="D42" s="153">
        <v>0</v>
      </c>
      <c r="E42" s="154"/>
      <c r="F42" s="155">
        <f t="shared" si="0"/>
        <v>22241.02</v>
      </c>
      <c r="G42" s="89"/>
      <c r="H42" s="95"/>
      <c r="I42" s="95"/>
      <c r="J42" s="95"/>
      <c r="K42" s="95"/>
      <c r="L42" s="95"/>
      <c r="M42" s="95"/>
      <c r="N42" s="95"/>
    </row>
    <row r="43" spans="1:14" s="39" customFormat="1" ht="15.75" x14ac:dyDescent="0.25">
      <c r="A43" s="151" t="s">
        <v>76</v>
      </c>
      <c r="B43" s="152" t="s">
        <v>77</v>
      </c>
      <c r="C43" s="153">
        <v>20130.259999999998</v>
      </c>
      <c r="D43" s="153">
        <v>0</v>
      </c>
      <c r="E43" s="154"/>
      <c r="F43" s="155">
        <f t="shared" si="0"/>
        <v>20130.259999999998</v>
      </c>
      <c r="G43" s="89"/>
      <c r="H43" s="95"/>
      <c r="I43" s="95"/>
      <c r="J43" s="95"/>
      <c r="K43" s="95"/>
      <c r="L43" s="95"/>
      <c r="M43" s="95"/>
      <c r="N43" s="95"/>
    </row>
    <row r="44" spans="1:14" s="39" customFormat="1" ht="15.75" x14ac:dyDescent="0.25">
      <c r="A44" s="151" t="s">
        <v>78</v>
      </c>
      <c r="B44" s="152" t="s">
        <v>79</v>
      </c>
      <c r="C44" s="153">
        <v>12826.86</v>
      </c>
      <c r="D44" s="153">
        <v>0</v>
      </c>
      <c r="E44" s="154"/>
      <c r="F44" s="155">
        <f t="shared" si="0"/>
        <v>12826.86</v>
      </c>
      <c r="G44" s="89"/>
      <c r="H44" s="95"/>
      <c r="I44" s="95"/>
      <c r="J44" s="95"/>
      <c r="K44" s="95"/>
      <c r="L44" s="95"/>
      <c r="M44" s="95"/>
      <c r="N44" s="95"/>
    </row>
    <row r="45" spans="1:14" s="39" customFormat="1" ht="15.75" x14ac:dyDescent="0.25">
      <c r="A45" s="151" t="s">
        <v>80</v>
      </c>
      <c r="B45" s="152" t="s">
        <v>81</v>
      </c>
      <c r="C45" s="153">
        <v>10367.44</v>
      </c>
      <c r="D45" s="153">
        <v>0</v>
      </c>
      <c r="E45" s="156"/>
      <c r="F45" s="155">
        <f t="shared" si="0"/>
        <v>10367.44</v>
      </c>
      <c r="G45" s="89"/>
      <c r="H45" s="95"/>
      <c r="I45" s="95"/>
      <c r="J45" s="95"/>
      <c r="K45" s="95"/>
      <c r="L45" s="95"/>
      <c r="M45" s="95"/>
      <c r="N45" s="95"/>
    </row>
    <row r="46" spans="1:14" s="39" customFormat="1" ht="15.75" x14ac:dyDescent="0.25">
      <c r="A46" s="151" t="s">
        <v>82</v>
      </c>
      <c r="B46" s="152" t="s">
        <v>83</v>
      </c>
      <c r="C46" s="153">
        <v>14235.82</v>
      </c>
      <c r="D46" s="153">
        <v>0</v>
      </c>
      <c r="E46" s="154"/>
      <c r="F46" s="155">
        <f t="shared" si="0"/>
        <v>14235.82</v>
      </c>
      <c r="G46" s="89"/>
      <c r="H46" s="95"/>
      <c r="I46" s="95"/>
      <c r="J46" s="95"/>
      <c r="K46" s="95"/>
      <c r="L46" s="95"/>
      <c r="M46" s="95"/>
      <c r="N46" s="95"/>
    </row>
    <row r="47" spans="1:14" s="39" customFormat="1" ht="15.75" x14ac:dyDescent="0.25">
      <c r="A47" s="151" t="s">
        <v>84</v>
      </c>
      <c r="B47" s="152" t="s">
        <v>85</v>
      </c>
      <c r="C47" s="153">
        <v>14482.78</v>
      </c>
      <c r="D47" s="153">
        <v>0</v>
      </c>
      <c r="E47" s="154"/>
      <c r="F47" s="155">
        <f t="shared" si="0"/>
        <v>14482.78</v>
      </c>
      <c r="G47" s="89"/>
      <c r="H47" s="95"/>
      <c r="I47" s="95"/>
      <c r="J47" s="95"/>
      <c r="K47" s="95"/>
      <c r="L47" s="95"/>
      <c r="M47" s="95"/>
      <c r="N47" s="95"/>
    </row>
    <row r="48" spans="1:14" s="39" customFormat="1" ht="15.75" x14ac:dyDescent="0.25">
      <c r="A48" s="151" t="s">
        <v>86</v>
      </c>
      <c r="B48" s="152" t="s">
        <v>87</v>
      </c>
      <c r="C48" s="153">
        <v>64783.63</v>
      </c>
      <c r="D48" s="153">
        <v>0</v>
      </c>
      <c r="E48" s="154"/>
      <c r="F48" s="155">
        <f t="shared" si="0"/>
        <v>64783.63</v>
      </c>
      <c r="G48" s="89"/>
      <c r="H48" s="95"/>
      <c r="I48" s="95"/>
      <c r="J48" s="95"/>
      <c r="K48" s="95"/>
      <c r="L48" s="95"/>
      <c r="M48" s="95"/>
      <c r="N48" s="95"/>
    </row>
    <row r="49" spans="1:14" s="39" customFormat="1" ht="15.75" x14ac:dyDescent="0.25">
      <c r="A49" s="151" t="s">
        <v>88</v>
      </c>
      <c r="B49" s="152" t="s">
        <v>89</v>
      </c>
      <c r="C49" s="153">
        <v>522035.08</v>
      </c>
      <c r="D49" s="153">
        <v>102720.81</v>
      </c>
      <c r="E49" s="154"/>
      <c r="F49" s="155">
        <f>SUM(C49+D49)</f>
        <v>624755.89</v>
      </c>
      <c r="G49" s="89"/>
      <c r="H49" s="95"/>
      <c r="I49" s="95"/>
      <c r="J49" s="95"/>
      <c r="K49" s="95"/>
      <c r="L49" s="95"/>
      <c r="M49" s="95"/>
      <c r="N49" s="95"/>
    </row>
    <row r="50" spans="1:14" s="39" customFormat="1" ht="15.75" x14ac:dyDescent="0.25">
      <c r="A50" s="151" t="s">
        <v>90</v>
      </c>
      <c r="B50" s="152" t="s">
        <v>91</v>
      </c>
      <c r="C50" s="153">
        <f>1791125.32</f>
        <v>1791125.32</v>
      </c>
      <c r="D50" s="153">
        <v>89556.85</v>
      </c>
      <c r="E50" s="154"/>
      <c r="F50" s="155">
        <f>SUM(C50+D50)</f>
        <v>1880682.1700000002</v>
      </c>
      <c r="G50" s="89"/>
      <c r="H50" s="95"/>
      <c r="I50" s="95"/>
      <c r="J50" s="95"/>
      <c r="K50" s="95"/>
      <c r="L50" s="95"/>
      <c r="M50" s="95"/>
      <c r="N50" s="95"/>
    </row>
    <row r="51" spans="1:14" s="39" customFormat="1" ht="15.75" x14ac:dyDescent="0.25">
      <c r="A51" s="151" t="s">
        <v>92</v>
      </c>
      <c r="B51" s="152" t="s">
        <v>93</v>
      </c>
      <c r="C51" s="153">
        <v>3653.03</v>
      </c>
      <c r="D51" s="153">
        <v>0</v>
      </c>
      <c r="E51" s="154"/>
      <c r="F51" s="155">
        <f t="shared" ref="F51:F60" si="1">+C51</f>
        <v>3653.03</v>
      </c>
      <c r="G51" s="89"/>
      <c r="H51" s="95"/>
      <c r="I51" s="95"/>
      <c r="J51" s="95"/>
      <c r="K51" s="95"/>
      <c r="L51" s="95"/>
      <c r="M51" s="95"/>
      <c r="N51" s="95"/>
    </row>
    <row r="52" spans="1:14" s="39" customFormat="1" ht="15.75" x14ac:dyDescent="0.25">
      <c r="A52" s="151" t="s">
        <v>94</v>
      </c>
      <c r="B52" s="152" t="s">
        <v>95</v>
      </c>
      <c r="C52" s="153">
        <v>11739.27</v>
      </c>
      <c r="D52" s="153">
        <v>0</v>
      </c>
      <c r="E52" s="154"/>
      <c r="F52" s="155">
        <f t="shared" si="1"/>
        <v>11739.27</v>
      </c>
      <c r="G52" s="89"/>
      <c r="H52" s="95"/>
      <c r="I52" s="95"/>
      <c r="J52" s="95"/>
      <c r="K52" s="95"/>
      <c r="L52" s="95"/>
      <c r="M52" s="95"/>
      <c r="N52" s="95"/>
    </row>
    <row r="53" spans="1:14" s="39" customFormat="1" ht="15.75" x14ac:dyDescent="0.25">
      <c r="A53" s="151" t="s">
        <v>96</v>
      </c>
      <c r="B53" s="152" t="s">
        <v>97</v>
      </c>
      <c r="C53" s="153">
        <v>3138.89</v>
      </c>
      <c r="D53" s="153">
        <v>0</v>
      </c>
      <c r="E53" s="154"/>
      <c r="F53" s="155">
        <f t="shared" si="1"/>
        <v>3138.89</v>
      </c>
      <c r="G53" s="89"/>
      <c r="H53" s="95"/>
      <c r="I53" s="95"/>
      <c r="J53" s="95"/>
      <c r="K53" s="95"/>
      <c r="L53" s="95"/>
      <c r="M53" s="95"/>
      <c r="N53" s="95"/>
    </row>
    <row r="54" spans="1:14" s="39" customFormat="1" ht="15.75" x14ac:dyDescent="0.25">
      <c r="A54" s="151" t="s">
        <v>98</v>
      </c>
      <c r="B54" s="152" t="s">
        <v>99</v>
      </c>
      <c r="C54" s="153">
        <v>1862.1</v>
      </c>
      <c r="D54" s="153">
        <v>0</v>
      </c>
      <c r="E54" s="154"/>
      <c r="F54" s="155">
        <f t="shared" si="1"/>
        <v>1862.1</v>
      </c>
      <c r="G54" s="89"/>
      <c r="H54" s="95"/>
      <c r="I54" s="95"/>
      <c r="J54" s="95"/>
      <c r="K54" s="95"/>
      <c r="L54" s="95"/>
      <c r="M54" s="95"/>
      <c r="N54" s="95"/>
    </row>
    <row r="55" spans="1:14" s="39" customFormat="1" ht="15.75" x14ac:dyDescent="0.25">
      <c r="A55" s="151" t="s">
        <v>100</v>
      </c>
      <c r="B55" s="152" t="s">
        <v>101</v>
      </c>
      <c r="C55" s="153">
        <v>12347.83</v>
      </c>
      <c r="D55" s="153">
        <v>0</v>
      </c>
      <c r="E55" s="154"/>
      <c r="F55" s="155">
        <f t="shared" si="1"/>
        <v>12347.83</v>
      </c>
      <c r="G55" s="89"/>
      <c r="H55" s="95"/>
      <c r="I55" s="95"/>
      <c r="J55" s="95"/>
      <c r="K55" s="95"/>
      <c r="L55" s="95"/>
      <c r="M55" s="95"/>
      <c r="N55" s="95"/>
    </row>
    <row r="56" spans="1:14" s="39" customFormat="1" ht="15.75" x14ac:dyDescent="0.25">
      <c r="A56" s="151" t="s">
        <v>102</v>
      </c>
      <c r="B56" s="152" t="s">
        <v>103</v>
      </c>
      <c r="C56" s="153">
        <v>136729.87</v>
      </c>
      <c r="D56" s="153">
        <v>0</v>
      </c>
      <c r="E56" s="154"/>
      <c r="F56" s="155">
        <f t="shared" si="1"/>
        <v>136729.87</v>
      </c>
      <c r="G56" s="89"/>
      <c r="H56" s="95"/>
      <c r="I56" s="95"/>
      <c r="J56" s="95"/>
      <c r="K56" s="95"/>
      <c r="L56" s="95"/>
      <c r="M56" s="95"/>
      <c r="N56" s="95"/>
    </row>
    <row r="57" spans="1:14" s="39" customFormat="1" ht="15.75" x14ac:dyDescent="0.25">
      <c r="A57" s="151" t="s">
        <v>104</v>
      </c>
      <c r="B57" s="152" t="s">
        <v>105</v>
      </c>
      <c r="C57" s="153">
        <f>38043.97+37888.62</f>
        <v>75932.59</v>
      </c>
      <c r="D57" s="153">
        <v>0</v>
      </c>
      <c r="E57" s="154"/>
      <c r="F57" s="155">
        <f t="shared" si="1"/>
        <v>75932.59</v>
      </c>
      <c r="G57" s="89"/>
      <c r="H57" s="95"/>
      <c r="I57" s="95"/>
      <c r="J57" s="95"/>
      <c r="K57" s="95"/>
      <c r="L57" s="95"/>
      <c r="M57" s="95"/>
      <c r="N57" s="95"/>
    </row>
    <row r="58" spans="1:14" s="39" customFormat="1" ht="15.75" x14ac:dyDescent="0.25">
      <c r="A58" s="151" t="s">
        <v>106</v>
      </c>
      <c r="B58" s="152" t="s">
        <v>107</v>
      </c>
      <c r="C58" s="153">
        <v>15356.48</v>
      </c>
      <c r="D58" s="153">
        <v>0</v>
      </c>
      <c r="E58" s="154"/>
      <c r="F58" s="155">
        <f t="shared" si="1"/>
        <v>15356.48</v>
      </c>
      <c r="G58" s="89"/>
      <c r="H58" s="95"/>
      <c r="I58" s="95"/>
      <c r="J58" s="95"/>
      <c r="K58" s="95"/>
      <c r="L58" s="95"/>
      <c r="M58" s="95"/>
      <c r="N58" s="95"/>
    </row>
    <row r="59" spans="1:14" s="39" customFormat="1" ht="15.75" x14ac:dyDescent="0.25">
      <c r="A59" s="151" t="s">
        <v>108</v>
      </c>
      <c r="B59" s="152" t="s">
        <v>109</v>
      </c>
      <c r="C59" s="153">
        <f>24990.96+26754.6+22740.7+145995.09</f>
        <v>220481.34999999998</v>
      </c>
      <c r="D59" s="153">
        <v>0</v>
      </c>
      <c r="E59" s="154"/>
      <c r="F59" s="155">
        <f t="shared" si="1"/>
        <v>220481.34999999998</v>
      </c>
      <c r="G59" s="89"/>
      <c r="H59" s="95"/>
      <c r="I59" s="95"/>
      <c r="J59" s="95"/>
      <c r="K59" s="95"/>
      <c r="L59" s="95"/>
      <c r="M59" s="95"/>
      <c r="N59" s="95"/>
    </row>
    <row r="60" spans="1:14" s="39" customFormat="1" ht="15.75" x14ac:dyDescent="0.25">
      <c r="A60" s="151" t="s">
        <v>110</v>
      </c>
      <c r="B60" s="152" t="s">
        <v>111</v>
      </c>
      <c r="C60" s="153">
        <v>828262.19</v>
      </c>
      <c r="D60" s="153">
        <v>0</v>
      </c>
      <c r="E60" s="154"/>
      <c r="F60" s="155">
        <f t="shared" si="1"/>
        <v>828262.19</v>
      </c>
      <c r="G60" s="89"/>
      <c r="H60" s="95"/>
      <c r="I60" s="95"/>
      <c r="J60" s="95"/>
      <c r="K60" s="95"/>
      <c r="L60" s="95"/>
      <c r="M60" s="95"/>
      <c r="N60" s="95"/>
    </row>
    <row r="61" spans="1:14" s="39" customFormat="1" ht="15.75" x14ac:dyDescent="0.25">
      <c r="A61" s="151" t="s">
        <v>112</v>
      </c>
      <c r="B61" s="152" t="s">
        <v>113</v>
      </c>
      <c r="C61" s="153">
        <v>385826.05</v>
      </c>
      <c r="D61" s="153">
        <v>13500</v>
      </c>
      <c r="E61" s="154"/>
      <c r="F61" s="155">
        <f>SUM(C61+D61)</f>
        <v>399326.05</v>
      </c>
      <c r="G61" s="89"/>
      <c r="H61" s="95"/>
      <c r="I61" s="95"/>
      <c r="J61" s="95"/>
      <c r="K61" s="95"/>
      <c r="L61" s="95"/>
      <c r="M61" s="95"/>
      <c r="N61" s="95"/>
    </row>
    <row r="62" spans="1:14" s="39" customFormat="1" ht="15.75" x14ac:dyDescent="0.25">
      <c r="A62" s="151" t="s">
        <v>114</v>
      </c>
      <c r="B62" s="152" t="s">
        <v>115</v>
      </c>
      <c r="C62" s="153">
        <v>1825061.84</v>
      </c>
      <c r="D62" s="153">
        <v>40000</v>
      </c>
      <c r="E62" s="154"/>
      <c r="F62" s="155">
        <f>SUM(C62+D62)</f>
        <v>1865061.84</v>
      </c>
      <c r="G62" s="89"/>
      <c r="H62" s="95"/>
      <c r="I62" s="95"/>
      <c r="J62" s="95"/>
      <c r="K62" s="95"/>
      <c r="L62" s="95"/>
      <c r="M62" s="95"/>
      <c r="N62" s="95"/>
    </row>
    <row r="63" spans="1:14" s="39" customFormat="1" ht="15.75" x14ac:dyDescent="0.25">
      <c r="A63" s="151" t="s">
        <v>116</v>
      </c>
      <c r="B63" s="152" t="s">
        <v>117</v>
      </c>
      <c r="C63" s="153">
        <v>495014.39</v>
      </c>
      <c r="D63" s="153">
        <v>13500</v>
      </c>
      <c r="E63" s="154"/>
      <c r="F63" s="155">
        <f>SUM(C63+D63)</f>
        <v>508514.39</v>
      </c>
      <c r="G63" s="89"/>
      <c r="H63" s="95"/>
      <c r="I63" s="95"/>
      <c r="J63" s="95"/>
      <c r="K63" s="95"/>
      <c r="L63" s="95"/>
      <c r="M63" s="95"/>
      <c r="N63" s="95"/>
    </row>
    <row r="64" spans="1:14" s="39" customFormat="1" ht="15.75" x14ac:dyDescent="0.25">
      <c r="A64" s="151" t="s">
        <v>118</v>
      </c>
      <c r="B64" s="152" t="s">
        <v>119</v>
      </c>
      <c r="C64" s="153">
        <v>33615.31</v>
      </c>
      <c r="D64" s="153">
        <v>0</v>
      </c>
      <c r="E64" s="154"/>
      <c r="F64" s="155">
        <f t="shared" ref="F64:F71" si="2">+C64</f>
        <v>33615.31</v>
      </c>
      <c r="G64" s="89"/>
      <c r="H64" s="95"/>
      <c r="I64" s="95"/>
      <c r="J64" s="95"/>
      <c r="K64" s="95"/>
      <c r="L64" s="95"/>
      <c r="M64" s="95"/>
      <c r="N64" s="95"/>
    </row>
    <row r="65" spans="1:14" s="39" customFormat="1" ht="15.75" x14ac:dyDescent="0.25">
      <c r="A65" s="151" t="s">
        <v>120</v>
      </c>
      <c r="B65" s="152" t="s">
        <v>121</v>
      </c>
      <c r="C65" s="153">
        <v>281819.67</v>
      </c>
      <c r="D65" s="153">
        <v>0</v>
      </c>
      <c r="E65" s="154"/>
      <c r="F65" s="155">
        <f t="shared" si="2"/>
        <v>281819.67</v>
      </c>
      <c r="G65" s="89"/>
      <c r="H65" s="95"/>
      <c r="I65" s="95"/>
      <c r="J65" s="95"/>
      <c r="K65" s="95"/>
      <c r="L65" s="95"/>
      <c r="M65" s="95"/>
      <c r="N65" s="95"/>
    </row>
    <row r="66" spans="1:14" s="44" customFormat="1" ht="15.75" x14ac:dyDescent="0.25">
      <c r="A66" s="151" t="s">
        <v>122</v>
      </c>
      <c r="B66" s="152" t="s">
        <v>123</v>
      </c>
      <c r="C66" s="153">
        <v>162809.71</v>
      </c>
      <c r="D66" s="153">
        <v>0</v>
      </c>
      <c r="E66" s="154"/>
      <c r="F66" s="155">
        <f t="shared" si="2"/>
        <v>162809.71</v>
      </c>
      <c r="G66" s="89"/>
      <c r="H66" s="97"/>
      <c r="I66" s="97"/>
      <c r="J66" s="97"/>
      <c r="K66" s="97"/>
      <c r="L66" s="97"/>
      <c r="M66" s="97"/>
      <c r="N66" s="97"/>
    </row>
    <row r="67" spans="1:14" s="44" customFormat="1" ht="15.75" x14ac:dyDescent="0.25">
      <c r="A67" s="151" t="s">
        <v>124</v>
      </c>
      <c r="B67" s="152" t="s">
        <v>125</v>
      </c>
      <c r="C67" s="153">
        <v>183786.78</v>
      </c>
      <c r="D67" s="153">
        <v>0</v>
      </c>
      <c r="E67" s="154"/>
      <c r="F67" s="155">
        <f t="shared" si="2"/>
        <v>183786.78</v>
      </c>
      <c r="G67" s="89"/>
      <c r="H67" s="97"/>
      <c r="I67" s="97"/>
      <c r="J67" s="97"/>
      <c r="K67" s="97"/>
      <c r="L67" s="97"/>
      <c r="M67" s="97"/>
      <c r="N67" s="97"/>
    </row>
    <row r="68" spans="1:14" s="44" customFormat="1" ht="15.75" x14ac:dyDescent="0.25">
      <c r="A68" s="151" t="s">
        <v>126</v>
      </c>
      <c r="B68" s="152" t="s">
        <v>127</v>
      </c>
      <c r="C68" s="153">
        <v>18254.79</v>
      </c>
      <c r="D68" s="153">
        <v>0</v>
      </c>
      <c r="E68" s="154"/>
      <c r="F68" s="155">
        <f t="shared" si="2"/>
        <v>18254.79</v>
      </c>
      <c r="G68" s="89"/>
      <c r="H68" s="97"/>
      <c r="I68" s="97"/>
      <c r="J68" s="97"/>
      <c r="K68" s="97"/>
      <c r="L68" s="97"/>
      <c r="M68" s="97"/>
      <c r="N68" s="97"/>
    </row>
    <row r="69" spans="1:14" s="44" customFormat="1" ht="15.75" x14ac:dyDescent="0.25">
      <c r="A69" s="151" t="s">
        <v>128</v>
      </c>
      <c r="B69" s="152" t="s">
        <v>129</v>
      </c>
      <c r="C69" s="153">
        <v>172009.3</v>
      </c>
      <c r="D69" s="153">
        <v>0</v>
      </c>
      <c r="E69" s="154"/>
      <c r="F69" s="155">
        <f t="shared" si="2"/>
        <v>172009.3</v>
      </c>
      <c r="G69" s="89"/>
      <c r="H69" s="97"/>
      <c r="I69" s="97"/>
      <c r="J69" s="97"/>
      <c r="K69" s="97"/>
      <c r="L69" s="97"/>
      <c r="M69" s="97"/>
      <c r="N69" s="97"/>
    </row>
    <row r="70" spans="1:14" s="44" customFormat="1" ht="15.75" x14ac:dyDescent="0.25">
      <c r="A70" s="151" t="s">
        <v>130</v>
      </c>
      <c r="B70" s="152" t="s">
        <v>131</v>
      </c>
      <c r="C70" s="153">
        <v>1642823.18</v>
      </c>
      <c r="D70" s="153">
        <v>0</v>
      </c>
      <c r="E70" s="154"/>
      <c r="F70" s="155">
        <f t="shared" si="2"/>
        <v>1642823.18</v>
      </c>
      <c r="G70" s="89"/>
      <c r="H70" s="97"/>
      <c r="I70" s="97"/>
      <c r="J70" s="97"/>
      <c r="K70" s="97"/>
      <c r="L70" s="97"/>
      <c r="M70" s="97"/>
      <c r="N70" s="97"/>
    </row>
    <row r="71" spans="1:14" s="44" customFormat="1" ht="15.75" x14ac:dyDescent="0.25">
      <c r="A71" s="151" t="s">
        <v>234</v>
      </c>
      <c r="B71" s="152" t="s">
        <v>133</v>
      </c>
      <c r="C71" s="153">
        <f>269166.45+4365.14</f>
        <v>273531.59000000003</v>
      </c>
      <c r="D71" s="153">
        <v>0</v>
      </c>
      <c r="E71" s="154"/>
      <c r="F71" s="155">
        <f t="shared" si="2"/>
        <v>273531.59000000003</v>
      </c>
      <c r="G71" s="89"/>
      <c r="H71" s="97"/>
      <c r="I71" s="97"/>
      <c r="J71" s="97"/>
      <c r="K71" s="97"/>
      <c r="L71" s="97"/>
      <c r="M71" s="97"/>
      <c r="N71" s="97"/>
    </row>
    <row r="72" spans="1:14" s="44" customFormat="1" ht="31.5" x14ac:dyDescent="0.25">
      <c r="A72" s="151" t="s">
        <v>235</v>
      </c>
      <c r="B72" s="152" t="s">
        <v>135</v>
      </c>
      <c r="C72" s="153">
        <f>656281.26+49858.41+94805.66+94658.31+34753.48+120025.64+14854.15</f>
        <v>1065236.9099999999</v>
      </c>
      <c r="D72" s="153">
        <v>66500</v>
      </c>
      <c r="E72" s="154"/>
      <c r="F72" s="155">
        <f>SUM(C72+D72)</f>
        <v>1131736.9099999999</v>
      </c>
      <c r="G72" s="89"/>
      <c r="H72" s="97"/>
      <c r="I72" s="97"/>
      <c r="J72" s="97"/>
      <c r="K72" s="97"/>
      <c r="L72" s="97"/>
      <c r="M72" s="97"/>
      <c r="N72" s="97"/>
    </row>
    <row r="73" spans="1:14" s="44" customFormat="1" ht="15.75" x14ac:dyDescent="0.25">
      <c r="A73" s="151" t="s">
        <v>236</v>
      </c>
      <c r="B73" s="152" t="s">
        <v>137</v>
      </c>
      <c r="C73" s="153">
        <f>94578.58+54275.23</f>
        <v>148853.81</v>
      </c>
      <c r="D73" s="153">
        <v>0</v>
      </c>
      <c r="E73" s="154"/>
      <c r="F73" s="155">
        <f t="shared" ref="F73:F83" si="3">+C73</f>
        <v>148853.81</v>
      </c>
      <c r="G73" s="89"/>
      <c r="H73" s="97"/>
      <c r="I73" s="97"/>
      <c r="J73" s="97"/>
      <c r="K73" s="97"/>
      <c r="L73" s="97"/>
      <c r="M73" s="97"/>
      <c r="N73" s="97"/>
    </row>
    <row r="74" spans="1:14" s="44" customFormat="1" ht="15.75" x14ac:dyDescent="0.25">
      <c r="A74" s="151" t="s">
        <v>132</v>
      </c>
      <c r="B74" s="152" t="s">
        <v>139</v>
      </c>
      <c r="C74" s="153">
        <v>140835.46</v>
      </c>
      <c r="D74" s="153">
        <v>0</v>
      </c>
      <c r="E74" s="154"/>
      <c r="F74" s="155">
        <f t="shared" si="3"/>
        <v>140835.46</v>
      </c>
      <c r="G74" s="89"/>
      <c r="H74" s="97"/>
      <c r="I74" s="97"/>
      <c r="J74" s="97"/>
      <c r="K74" s="97"/>
      <c r="L74" s="97"/>
      <c r="M74" s="97"/>
      <c r="N74" s="97"/>
    </row>
    <row r="75" spans="1:14" s="44" customFormat="1" ht="15.75" x14ac:dyDescent="0.25">
      <c r="A75" s="151" t="s">
        <v>134</v>
      </c>
      <c r="B75" s="157" t="s">
        <v>141</v>
      </c>
      <c r="C75" s="158">
        <v>20891.36</v>
      </c>
      <c r="D75" s="158">
        <v>0</v>
      </c>
      <c r="E75" s="157"/>
      <c r="F75" s="159">
        <f t="shared" si="3"/>
        <v>20891.36</v>
      </c>
      <c r="G75" s="89"/>
      <c r="H75" s="97"/>
      <c r="I75" s="97"/>
      <c r="J75" s="97"/>
      <c r="K75" s="97"/>
      <c r="L75" s="97"/>
      <c r="M75" s="97"/>
      <c r="N75" s="97"/>
    </row>
    <row r="76" spans="1:14" s="44" customFormat="1" ht="31.5" x14ac:dyDescent="0.25">
      <c r="A76" s="151" t="s">
        <v>136</v>
      </c>
      <c r="B76" s="152" t="s">
        <v>143</v>
      </c>
      <c r="C76" s="153">
        <v>583706.23</v>
      </c>
      <c r="D76" s="153">
        <v>0</v>
      </c>
      <c r="E76" s="154"/>
      <c r="F76" s="155">
        <f t="shared" si="3"/>
        <v>583706.23</v>
      </c>
      <c r="G76" s="89"/>
      <c r="H76" s="97"/>
      <c r="I76" s="97"/>
      <c r="J76" s="97"/>
      <c r="K76" s="97"/>
      <c r="L76" s="97"/>
      <c r="M76" s="97"/>
      <c r="N76" s="97"/>
    </row>
    <row r="77" spans="1:14" s="44" customFormat="1" ht="15.75" x14ac:dyDescent="0.25">
      <c r="A77" s="151" t="s">
        <v>138</v>
      </c>
      <c r="B77" s="152" t="s">
        <v>145</v>
      </c>
      <c r="C77" s="153">
        <v>29751.72</v>
      </c>
      <c r="D77" s="153">
        <v>0</v>
      </c>
      <c r="E77" s="154"/>
      <c r="F77" s="155">
        <f t="shared" si="3"/>
        <v>29751.72</v>
      </c>
      <c r="G77" s="89"/>
      <c r="H77" s="97"/>
      <c r="I77" s="97"/>
      <c r="J77" s="97"/>
      <c r="K77" s="97"/>
      <c r="L77" s="97"/>
      <c r="M77" s="97"/>
      <c r="N77" s="97"/>
    </row>
    <row r="78" spans="1:14" s="44" customFormat="1" ht="15.75" x14ac:dyDescent="0.25">
      <c r="A78" s="151" t="s">
        <v>140</v>
      </c>
      <c r="B78" s="152" t="s">
        <v>147</v>
      </c>
      <c r="C78" s="153">
        <f>110822.23+412481.23</f>
        <v>523303.45999999996</v>
      </c>
      <c r="D78" s="153">
        <v>0</v>
      </c>
      <c r="E78" s="154"/>
      <c r="F78" s="155">
        <f t="shared" si="3"/>
        <v>523303.45999999996</v>
      </c>
      <c r="G78" s="89"/>
      <c r="H78" s="97"/>
      <c r="I78" s="97"/>
      <c r="J78" s="97"/>
      <c r="K78" s="97"/>
      <c r="L78" s="97"/>
      <c r="M78" s="97"/>
      <c r="N78" s="97"/>
    </row>
    <row r="79" spans="1:14" s="44" customFormat="1" ht="15.75" x14ac:dyDescent="0.25">
      <c r="A79" s="151" t="s">
        <v>142</v>
      </c>
      <c r="B79" s="152" t="s">
        <v>149</v>
      </c>
      <c r="C79" s="153">
        <v>5272.77</v>
      </c>
      <c r="D79" s="153">
        <v>0</v>
      </c>
      <c r="E79" s="154"/>
      <c r="F79" s="155">
        <f t="shared" si="3"/>
        <v>5272.77</v>
      </c>
      <c r="G79" s="89"/>
      <c r="H79" s="97"/>
      <c r="I79" s="97"/>
      <c r="J79" s="97"/>
      <c r="K79" s="97"/>
      <c r="L79" s="97"/>
      <c r="M79" s="97"/>
      <c r="N79" s="97"/>
    </row>
    <row r="80" spans="1:14" s="44" customFormat="1" ht="15.75" x14ac:dyDescent="0.25">
      <c r="A80" s="151" t="s">
        <v>144</v>
      </c>
      <c r="B80" s="152" t="s">
        <v>151</v>
      </c>
      <c r="C80" s="153">
        <v>131880.70000000001</v>
      </c>
      <c r="D80" s="153">
        <v>0</v>
      </c>
      <c r="E80" s="154"/>
      <c r="F80" s="155">
        <f t="shared" si="3"/>
        <v>131880.70000000001</v>
      </c>
      <c r="G80" s="89"/>
      <c r="H80" s="97"/>
      <c r="I80" s="97"/>
      <c r="J80" s="97"/>
      <c r="K80" s="97"/>
      <c r="L80" s="97"/>
      <c r="M80" s="97"/>
      <c r="N80" s="97"/>
    </row>
    <row r="81" spans="1:14" s="44" customFormat="1" ht="15.75" x14ac:dyDescent="0.25">
      <c r="A81" s="151" t="s">
        <v>146</v>
      </c>
      <c r="B81" s="152" t="s">
        <v>152</v>
      </c>
      <c r="C81" s="153">
        <v>723884.53</v>
      </c>
      <c r="D81" s="153">
        <v>0</v>
      </c>
      <c r="E81" s="154"/>
      <c r="F81" s="155">
        <f t="shared" si="3"/>
        <v>723884.53</v>
      </c>
      <c r="G81" s="89"/>
      <c r="H81" s="97"/>
      <c r="I81" s="97"/>
      <c r="J81" s="97"/>
      <c r="K81" s="97"/>
      <c r="L81" s="97"/>
      <c r="M81" s="97"/>
      <c r="N81" s="97"/>
    </row>
    <row r="82" spans="1:14" s="44" customFormat="1" ht="15.75" x14ac:dyDescent="0.25">
      <c r="A82" s="151" t="s">
        <v>148</v>
      </c>
      <c r="B82" s="160" t="s">
        <v>237</v>
      </c>
      <c r="C82" s="161">
        <v>4034533.62</v>
      </c>
      <c r="D82" s="153">
        <v>647865.73</v>
      </c>
      <c r="E82" s="154"/>
      <c r="F82" s="155">
        <f>D82+C82</f>
        <v>4682399.3499999996</v>
      </c>
      <c r="G82" s="89"/>
      <c r="H82" s="97"/>
      <c r="I82" s="97"/>
      <c r="J82" s="97"/>
      <c r="K82" s="97"/>
      <c r="L82" s="97"/>
      <c r="M82" s="97"/>
      <c r="N82" s="97"/>
    </row>
    <row r="83" spans="1:14" s="44" customFormat="1" ht="15.75" x14ac:dyDescent="0.25">
      <c r="A83" s="151" t="s">
        <v>150</v>
      </c>
      <c r="B83" s="152" t="s">
        <v>153</v>
      </c>
      <c r="C83" s="153">
        <v>538183.89</v>
      </c>
      <c r="D83" s="162">
        <v>0</v>
      </c>
      <c r="E83" s="154"/>
      <c r="F83" s="163">
        <f t="shared" si="3"/>
        <v>538183.89</v>
      </c>
      <c r="G83" s="89"/>
      <c r="H83" s="97"/>
      <c r="I83" s="97"/>
      <c r="J83" s="97"/>
      <c r="K83" s="97"/>
      <c r="L83" s="97"/>
      <c r="M83" s="97"/>
      <c r="N83" s="97"/>
    </row>
    <row r="84" spans="1:14" s="44" customFormat="1" ht="24.75" customHeight="1" x14ac:dyDescent="0.25">
      <c r="A84" s="197" t="s">
        <v>238</v>
      </c>
      <c r="B84" s="197"/>
      <c r="C84" s="197"/>
      <c r="D84" s="197"/>
      <c r="E84" s="197"/>
      <c r="F84" s="197"/>
      <c r="G84" s="166">
        <f>SUM(G11:G83)</f>
        <v>0</v>
      </c>
      <c r="H84" s="97"/>
      <c r="I84" s="97"/>
      <c r="J84" s="97"/>
      <c r="K84" s="97"/>
      <c r="L84" s="97"/>
      <c r="M84" s="97"/>
      <c r="N84" s="97"/>
    </row>
    <row r="85" spans="1:14" s="44" customFormat="1" ht="18.75" customHeight="1" x14ac:dyDescent="0.25">
      <c r="A85" s="105" t="s">
        <v>172</v>
      </c>
      <c r="B85" s="106"/>
      <c r="C85" s="107"/>
      <c r="D85" s="107"/>
      <c r="E85" s="108" t="s">
        <v>160</v>
      </c>
      <c r="F85" s="109"/>
      <c r="G85" s="110"/>
      <c r="H85" s="97"/>
      <c r="I85" s="97"/>
      <c r="J85" s="97"/>
      <c r="K85" s="97"/>
      <c r="L85" s="97"/>
      <c r="M85" s="97"/>
      <c r="N85" s="97"/>
    </row>
    <row r="86" spans="1:14" s="44" customFormat="1" ht="31.5" x14ac:dyDescent="0.25">
      <c r="A86" s="111" t="s">
        <v>10</v>
      </c>
      <c r="B86" s="112" t="s">
        <v>156</v>
      </c>
      <c r="C86" s="113"/>
      <c r="D86" s="113"/>
      <c r="E86" s="20" t="s">
        <v>161</v>
      </c>
      <c r="F86" s="114">
        <v>13500</v>
      </c>
      <c r="G86" s="115"/>
      <c r="H86" s="97"/>
      <c r="I86" s="97"/>
      <c r="J86" s="97"/>
      <c r="K86" s="97"/>
      <c r="L86" s="97"/>
      <c r="M86" s="97"/>
      <c r="N86" s="97"/>
    </row>
    <row r="87" spans="1:14" s="44" customFormat="1" ht="31.5" x14ac:dyDescent="0.25">
      <c r="A87" s="111" t="s">
        <v>15</v>
      </c>
      <c r="B87" s="112" t="s">
        <v>16</v>
      </c>
      <c r="C87" s="113"/>
      <c r="D87" s="113"/>
      <c r="E87" s="20" t="s">
        <v>162</v>
      </c>
      <c r="F87" s="114">
        <v>7000</v>
      </c>
      <c r="G87" s="115"/>
      <c r="H87" s="97"/>
      <c r="I87" s="97"/>
      <c r="J87" s="97"/>
      <c r="K87" s="97"/>
      <c r="L87" s="97"/>
      <c r="M87" s="97"/>
      <c r="N87" s="97"/>
    </row>
    <row r="88" spans="1:14" s="44" customFormat="1" ht="31.5" x14ac:dyDescent="0.25">
      <c r="A88" s="111" t="s">
        <v>17</v>
      </c>
      <c r="B88" s="112" t="s">
        <v>157</v>
      </c>
      <c r="C88" s="113"/>
      <c r="D88" s="113"/>
      <c r="E88" s="20" t="s">
        <v>163</v>
      </c>
      <c r="F88" s="114">
        <v>3000</v>
      </c>
      <c r="G88" s="115"/>
      <c r="H88" s="97"/>
      <c r="I88" s="97"/>
      <c r="J88" s="97"/>
      <c r="K88" s="97"/>
      <c r="L88" s="97"/>
      <c r="M88" s="97"/>
      <c r="N88" s="97"/>
    </row>
    <row r="89" spans="1:14" s="44" customFormat="1" ht="31.5" x14ac:dyDescent="0.25">
      <c r="A89" s="111" t="s">
        <v>19</v>
      </c>
      <c r="B89" s="112" t="s">
        <v>46</v>
      </c>
      <c r="C89" s="113"/>
      <c r="D89" s="113"/>
      <c r="E89" s="20" t="s">
        <v>239</v>
      </c>
      <c r="F89" s="114">
        <v>3000</v>
      </c>
      <c r="G89" s="115"/>
      <c r="H89" s="97"/>
      <c r="I89" s="97"/>
      <c r="J89" s="97"/>
      <c r="K89" s="97"/>
      <c r="L89" s="97"/>
      <c r="M89" s="97"/>
      <c r="N89" s="97"/>
    </row>
    <row r="90" spans="1:14" s="44" customFormat="1" ht="31.5" x14ac:dyDescent="0.25">
      <c r="A90" s="111" t="s">
        <v>21</v>
      </c>
      <c r="B90" s="112" t="s">
        <v>91</v>
      </c>
      <c r="C90" s="113"/>
      <c r="D90" s="113"/>
      <c r="E90" s="20" t="s">
        <v>164</v>
      </c>
      <c r="F90" s="114">
        <v>1500</v>
      </c>
      <c r="G90" s="115"/>
      <c r="H90" s="97"/>
      <c r="I90" s="97"/>
      <c r="J90" s="97"/>
      <c r="K90" s="97"/>
      <c r="L90" s="97"/>
      <c r="M90" s="97"/>
      <c r="N90" s="97"/>
    </row>
    <row r="91" spans="1:14" s="44" customFormat="1" ht="31.5" x14ac:dyDescent="0.25">
      <c r="A91" s="111" t="s">
        <v>23</v>
      </c>
      <c r="B91" s="112" t="s">
        <v>117</v>
      </c>
      <c r="C91" s="113"/>
      <c r="D91" s="113"/>
      <c r="E91" s="20" t="s">
        <v>165</v>
      </c>
      <c r="F91" s="114">
        <v>4000</v>
      </c>
      <c r="G91" s="115"/>
      <c r="H91" s="97"/>
      <c r="I91" s="97"/>
      <c r="J91" s="97"/>
      <c r="K91" s="97"/>
      <c r="L91" s="97"/>
      <c r="M91" s="97"/>
      <c r="N91" s="97"/>
    </row>
    <row r="92" spans="1:14" s="44" customFormat="1" ht="31.5" x14ac:dyDescent="0.25">
      <c r="A92" s="111" t="s">
        <v>25</v>
      </c>
      <c r="B92" s="112" t="s">
        <v>131</v>
      </c>
      <c r="C92" s="113"/>
      <c r="D92" s="113"/>
      <c r="E92" s="20" t="s">
        <v>166</v>
      </c>
      <c r="F92" s="114">
        <v>3000</v>
      </c>
      <c r="G92" s="115"/>
      <c r="H92" s="97"/>
      <c r="I92" s="97"/>
      <c r="J92" s="97"/>
      <c r="K92" s="97"/>
      <c r="L92" s="97"/>
      <c r="M92" s="97"/>
      <c r="N92" s="97"/>
    </row>
    <row r="93" spans="1:14" s="44" customFormat="1" ht="31.5" x14ac:dyDescent="0.25">
      <c r="A93" s="111" t="s">
        <v>27</v>
      </c>
      <c r="B93" s="112" t="s">
        <v>158</v>
      </c>
      <c r="C93" s="113"/>
      <c r="D93" s="113"/>
      <c r="E93" s="20" t="s">
        <v>240</v>
      </c>
      <c r="F93" s="114">
        <v>13500</v>
      </c>
      <c r="G93" s="115"/>
      <c r="H93" s="97"/>
      <c r="I93" s="97"/>
      <c r="J93" s="97"/>
      <c r="K93" s="97"/>
      <c r="L93" s="97"/>
      <c r="M93" s="97"/>
      <c r="N93" s="97"/>
    </row>
    <row r="94" spans="1:14" s="44" customFormat="1" ht="31.5" x14ac:dyDescent="0.25">
      <c r="A94" s="111" t="s">
        <v>29</v>
      </c>
      <c r="B94" s="112" t="s">
        <v>159</v>
      </c>
      <c r="C94" s="113"/>
      <c r="D94" s="113"/>
      <c r="E94" s="20" t="s">
        <v>241</v>
      </c>
      <c r="F94" s="114">
        <v>3000</v>
      </c>
      <c r="G94" s="115"/>
      <c r="H94" s="97"/>
      <c r="I94" s="97"/>
      <c r="J94" s="97"/>
      <c r="K94" s="97"/>
      <c r="L94" s="97"/>
      <c r="M94" s="97"/>
      <c r="N94" s="97"/>
    </row>
    <row r="95" spans="1:14" s="44" customFormat="1" ht="31.5" x14ac:dyDescent="0.25">
      <c r="A95" s="111" t="s">
        <v>31</v>
      </c>
      <c r="B95" s="112" t="s">
        <v>167</v>
      </c>
      <c r="C95" s="113"/>
      <c r="D95" s="113"/>
      <c r="E95" s="20" t="s">
        <v>168</v>
      </c>
      <c r="F95" s="114">
        <v>1500</v>
      </c>
      <c r="G95" s="115"/>
      <c r="H95" s="97"/>
      <c r="I95" s="97"/>
      <c r="J95" s="97"/>
      <c r="K95" s="97"/>
      <c r="L95" s="97"/>
      <c r="M95" s="97"/>
      <c r="N95" s="97"/>
    </row>
    <row r="96" spans="1:14" s="39" customFormat="1" ht="15.75" x14ac:dyDescent="0.2">
      <c r="A96" s="116">
        <v>11</v>
      </c>
      <c r="B96" s="117" t="str">
        <f>+B49</f>
        <v>Industrijska 25c, Reciklažno dvorište</v>
      </c>
      <c r="C96" s="118"/>
      <c r="D96" s="118"/>
      <c r="E96" s="20" t="s">
        <v>169</v>
      </c>
      <c r="F96" s="114">
        <v>13500</v>
      </c>
      <c r="G96" s="115"/>
      <c r="H96" s="95"/>
      <c r="I96" s="97"/>
      <c r="J96" s="95"/>
      <c r="K96" s="95"/>
      <c r="L96" s="95"/>
      <c r="M96" s="95"/>
      <c r="N96" s="95"/>
    </row>
    <row r="97" spans="1:14" s="44" customFormat="1" ht="15.75" x14ac:dyDescent="0.25">
      <c r="A97" s="119">
        <v>12</v>
      </c>
      <c r="B97" s="117" t="str">
        <f>+B50</f>
        <v>Industrijska 39, Poduzetnički inkubator</v>
      </c>
      <c r="C97" s="113"/>
      <c r="D97" s="113"/>
      <c r="E97" s="20" t="s">
        <v>170</v>
      </c>
      <c r="F97" s="114">
        <v>13500</v>
      </c>
      <c r="G97" s="115"/>
      <c r="H97" s="97"/>
      <c r="I97" s="97"/>
      <c r="J97" s="97"/>
      <c r="K97" s="97"/>
      <c r="L97" s="97"/>
      <c r="M97" s="97"/>
      <c r="N97" s="97"/>
    </row>
    <row r="98" spans="1:14" s="46" customFormat="1" ht="21" customHeight="1" x14ac:dyDescent="0.2">
      <c r="A98" s="197" t="s">
        <v>225</v>
      </c>
      <c r="B98" s="197"/>
      <c r="C98" s="197"/>
      <c r="D98" s="197"/>
      <c r="E98" s="197"/>
      <c r="F98" s="197"/>
      <c r="G98" s="167">
        <f>SUM(G86:G97)</f>
        <v>0</v>
      </c>
      <c r="H98" s="98"/>
      <c r="I98" s="98"/>
      <c r="J98" s="98"/>
      <c r="K98" s="98"/>
      <c r="L98" s="98"/>
      <c r="M98" s="98"/>
      <c r="N98" s="98"/>
    </row>
    <row r="99" spans="1:14" s="28" customFormat="1" ht="18.75" customHeight="1" x14ac:dyDescent="0.25">
      <c r="A99" s="180" t="s">
        <v>171</v>
      </c>
      <c r="B99" s="180"/>
      <c r="C99" s="180"/>
      <c r="D99" s="180"/>
      <c r="E99" s="180"/>
      <c r="F99" s="180"/>
      <c r="G99" s="167">
        <f>G84</f>
        <v>0</v>
      </c>
      <c r="H99" s="94"/>
      <c r="I99" s="94"/>
      <c r="J99" s="94"/>
      <c r="K99" s="94"/>
      <c r="L99" s="94"/>
      <c r="M99" s="94"/>
      <c r="N99" s="94"/>
    </row>
    <row r="100" spans="1:14" s="39" customFormat="1" ht="15.75" x14ac:dyDescent="0.2">
      <c r="A100" s="105" t="s">
        <v>172</v>
      </c>
      <c r="B100" s="107"/>
      <c r="C100" s="107"/>
      <c r="D100" s="107"/>
      <c r="E100" s="108" t="s">
        <v>160</v>
      </c>
      <c r="F100" s="109"/>
      <c r="G100" s="120"/>
      <c r="H100" s="95"/>
      <c r="I100" s="95"/>
      <c r="J100" s="95"/>
      <c r="K100" s="95"/>
      <c r="L100" s="95"/>
      <c r="M100" s="95"/>
      <c r="N100" s="95"/>
    </row>
    <row r="101" spans="1:14" s="39" customFormat="1" ht="31.5" x14ac:dyDescent="0.2">
      <c r="A101" s="119" t="s">
        <v>10</v>
      </c>
      <c r="B101" s="113"/>
      <c r="C101" s="113"/>
      <c r="D101" s="113"/>
      <c r="E101" s="20" t="s">
        <v>173</v>
      </c>
      <c r="F101" s="26"/>
      <c r="G101" s="120">
        <f>SUM(G86:G95)</f>
        <v>0</v>
      </c>
      <c r="H101" s="95"/>
      <c r="I101" s="95"/>
      <c r="J101" s="95"/>
      <c r="K101" s="95"/>
      <c r="L101" s="95"/>
      <c r="M101" s="95"/>
      <c r="N101" s="95"/>
    </row>
    <row r="102" spans="1:14" s="39" customFormat="1" ht="15" customHeight="1" x14ac:dyDescent="0.2">
      <c r="A102" s="121" t="s">
        <v>15</v>
      </c>
      <c r="B102" s="122"/>
      <c r="C102" s="122"/>
      <c r="D102" s="122"/>
      <c r="E102" s="123" t="s">
        <v>174</v>
      </c>
      <c r="F102" s="26"/>
      <c r="G102" s="120">
        <f>G96+G97</f>
        <v>0</v>
      </c>
      <c r="H102" s="95"/>
      <c r="I102" s="95"/>
      <c r="J102" s="95"/>
      <c r="K102" s="95"/>
      <c r="L102" s="95"/>
      <c r="M102" s="95"/>
      <c r="N102" s="95"/>
    </row>
    <row r="103" spans="1:14" s="39" customFormat="1" ht="21.95" customHeight="1" thickBot="1" x14ac:dyDescent="0.25">
      <c r="A103" s="181" t="s">
        <v>175</v>
      </c>
      <c r="B103" s="181"/>
      <c r="C103" s="181"/>
      <c r="D103" s="181"/>
      <c r="E103" s="181"/>
      <c r="F103" s="181"/>
      <c r="G103" s="167">
        <f>G101+G102</f>
        <v>0</v>
      </c>
      <c r="H103" s="95"/>
      <c r="I103" s="95"/>
      <c r="J103" s="95"/>
      <c r="K103" s="95"/>
      <c r="L103" s="95"/>
      <c r="M103" s="95"/>
      <c r="N103" s="95"/>
    </row>
    <row r="104" spans="1:14" customFormat="1" ht="15" customHeight="1" thickTop="1" x14ac:dyDescent="0.25">
      <c r="A104" s="177" t="s">
        <v>213</v>
      </c>
      <c r="B104" s="177"/>
      <c r="C104" s="177"/>
      <c r="D104" s="177"/>
      <c r="E104" s="177"/>
      <c r="F104" s="177"/>
      <c r="G104" s="168">
        <f>G99+G103</f>
        <v>0</v>
      </c>
      <c r="H104" s="99"/>
      <c r="I104" s="99"/>
      <c r="J104" s="99"/>
      <c r="K104" s="99"/>
      <c r="L104" s="99"/>
      <c r="M104" s="99"/>
      <c r="N104" s="99"/>
    </row>
    <row r="105" spans="1:14" customFormat="1" ht="13.5" customHeight="1" x14ac:dyDescent="0.25">
      <c r="A105" s="178" t="s">
        <v>214</v>
      </c>
      <c r="B105" s="178"/>
      <c r="C105" s="178"/>
      <c r="D105" s="178"/>
      <c r="E105" s="178"/>
      <c r="F105" s="178"/>
      <c r="G105" s="124"/>
      <c r="H105" s="99"/>
      <c r="I105" s="99"/>
      <c r="J105" s="99"/>
      <c r="K105" s="99"/>
      <c r="L105" s="99"/>
      <c r="M105" s="99"/>
      <c r="N105" s="99"/>
    </row>
    <row r="106" spans="1:14" customFormat="1" ht="14.25" customHeight="1" thickBot="1" x14ac:dyDescent="0.3">
      <c r="A106" s="179" t="s">
        <v>215</v>
      </c>
      <c r="B106" s="179"/>
      <c r="C106" s="179"/>
      <c r="D106" s="179"/>
      <c r="E106" s="179"/>
      <c r="F106" s="179"/>
      <c r="G106" s="169">
        <f>G104+G105</f>
        <v>0</v>
      </c>
      <c r="H106" s="99"/>
      <c r="I106" s="99"/>
      <c r="J106" s="99"/>
      <c r="K106" s="99"/>
      <c r="L106" s="99"/>
      <c r="M106" s="99"/>
      <c r="N106" s="99"/>
    </row>
    <row r="107" spans="1:14" customFormat="1" ht="15" x14ac:dyDescent="0.25">
      <c r="A107" s="28"/>
      <c r="B107" s="28"/>
      <c r="C107" s="28"/>
      <c r="D107" s="28"/>
      <c r="E107" s="29"/>
      <c r="F107" s="30"/>
      <c r="G107" s="92"/>
      <c r="H107" s="32"/>
    </row>
    <row r="108" spans="1:14" customFormat="1" ht="15" x14ac:dyDescent="0.25">
      <c r="A108" s="28"/>
      <c r="B108" s="28"/>
      <c r="C108" s="28"/>
      <c r="D108" s="28"/>
      <c r="E108" s="29"/>
      <c r="F108" s="30"/>
      <c r="G108" s="31"/>
      <c r="H108" s="32"/>
    </row>
    <row r="109" spans="1:14" customFormat="1" ht="15" x14ac:dyDescent="0.25">
      <c r="A109" s="28"/>
      <c r="B109" s="28"/>
      <c r="C109" s="28"/>
      <c r="D109" s="28"/>
      <c r="E109" s="29"/>
      <c r="F109" s="30"/>
      <c r="G109" s="31"/>
    </row>
    <row r="110" spans="1:14" customFormat="1" ht="15" x14ac:dyDescent="0.25">
      <c r="A110" s="28"/>
      <c r="B110" s="28"/>
      <c r="C110" s="28"/>
      <c r="D110" s="28"/>
      <c r="E110" s="32"/>
      <c r="F110" s="47"/>
      <c r="G110" s="32"/>
      <c r="H110" s="32"/>
    </row>
    <row r="111" spans="1:14" customFormat="1" ht="15" x14ac:dyDescent="0.25">
      <c r="A111" s="28"/>
      <c r="B111" s="28"/>
      <c r="C111" s="28"/>
      <c r="D111" s="28"/>
      <c r="E111" s="32"/>
      <c r="F111" s="47"/>
      <c r="G111" s="32"/>
      <c r="H111" s="32"/>
    </row>
    <row r="112" spans="1:14" customFormat="1" ht="15" x14ac:dyDescent="0.25">
      <c r="A112" s="28"/>
      <c r="B112" s="28"/>
      <c r="C112" s="28"/>
      <c r="D112" s="28"/>
      <c r="E112" s="32"/>
      <c r="F112" s="47"/>
      <c r="G112" s="32"/>
      <c r="H112" s="32"/>
    </row>
    <row r="113" spans="1:8" customFormat="1" ht="15" x14ac:dyDescent="0.25">
      <c r="A113" s="28"/>
      <c r="B113" s="28"/>
      <c r="C113" s="28"/>
      <c r="D113" s="28"/>
      <c r="E113" s="32"/>
      <c r="F113" s="47"/>
      <c r="G113" s="32"/>
      <c r="H113" s="32"/>
    </row>
    <row r="114" spans="1:8" customFormat="1" ht="15" x14ac:dyDescent="0.25">
      <c r="A114" s="28"/>
      <c r="B114" s="28"/>
      <c r="C114" s="28"/>
      <c r="D114" s="28"/>
      <c r="E114" s="29"/>
      <c r="F114" s="30"/>
      <c r="G114" s="32"/>
    </row>
    <row r="115" spans="1:8" customFormat="1" ht="15" x14ac:dyDescent="0.25">
      <c r="A115" s="28"/>
      <c r="B115" s="28"/>
      <c r="C115" s="28"/>
      <c r="D115" s="28"/>
      <c r="E115" s="29"/>
      <c r="F115" s="30"/>
      <c r="G115" s="32"/>
    </row>
    <row r="116" spans="1:8" customFormat="1" ht="15" x14ac:dyDescent="0.25">
      <c r="A116" s="28"/>
      <c r="B116" s="28"/>
      <c r="C116" s="28"/>
      <c r="D116" s="28"/>
      <c r="E116" s="29"/>
      <c r="F116" s="30"/>
      <c r="G116" s="32"/>
    </row>
    <row r="117" spans="1:8" customFormat="1" ht="15" x14ac:dyDescent="0.25">
      <c r="A117" s="28"/>
      <c r="B117" s="28"/>
      <c r="C117" s="28"/>
      <c r="D117" s="28"/>
      <c r="E117" s="29"/>
      <c r="F117" s="30"/>
      <c r="G117" s="31"/>
      <c r="H117" s="32"/>
    </row>
  </sheetData>
  <sheetProtection algorithmName="SHA-512" hashValue="ntAG2ycZmLAhcGMTh7/27ny6WCZwGyykxbWovmY0W9gkEm20qaVQ9kZk7cPQS/SxU5eQa2owJyQi8sZlpk2VFQ==" saltValue="59Fqsp0O05DGvfYzsy1iqw==" spinCount="100000" sheet="1" objects="1" scenarios="1"/>
  <mergeCells count="7">
    <mergeCell ref="A104:F104"/>
    <mergeCell ref="A105:F105"/>
    <mergeCell ref="A106:F106"/>
    <mergeCell ref="A84:F84"/>
    <mergeCell ref="A98:F98"/>
    <mergeCell ref="A99:F99"/>
    <mergeCell ref="A103:F103"/>
  </mergeCells>
  <phoneticPr fontId="18" type="noConversion"/>
  <pageMargins left="0.70866141732283516" right="0.70866141732283516" top="0.74803149606299213" bottom="0.74803149606299213" header="0.31496062992126012" footer="0.31496062992126012"/>
  <pageSetup paperSize="9" scale="7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5"/>
  <sheetViews>
    <sheetView workbookViewId="0">
      <selection activeCell="I7" sqref="I7"/>
    </sheetView>
  </sheetViews>
  <sheetFormatPr defaultColWidth="8.85546875" defaultRowHeight="12.75" x14ac:dyDescent="0.25"/>
  <cols>
    <col min="1" max="1" width="5.5703125" style="28" customWidth="1"/>
    <col min="2" max="2" width="70" style="29" customWidth="1"/>
    <col min="3" max="3" width="21.42578125" style="28" customWidth="1"/>
    <col min="4" max="4" width="21" style="31" customWidth="1"/>
    <col min="5" max="5" width="8.85546875" style="32" customWidth="1"/>
    <col min="6" max="16384" width="8.85546875" style="32"/>
  </cols>
  <sheetData>
    <row r="1" spans="1:12" ht="15.75" x14ac:dyDescent="0.25">
      <c r="A1" s="1"/>
      <c r="B1" s="2" t="s">
        <v>0</v>
      </c>
      <c r="C1" s="125"/>
      <c r="D1" s="4"/>
    </row>
    <row r="2" spans="1:12" ht="15.75" x14ac:dyDescent="0.25">
      <c r="A2" s="1"/>
      <c r="B2" s="2" t="s">
        <v>1</v>
      </c>
      <c r="C2" s="125"/>
      <c r="D2" s="4"/>
    </row>
    <row r="3" spans="1:12" ht="15.75" x14ac:dyDescent="0.25">
      <c r="A3" s="1"/>
      <c r="B3" s="2" t="s">
        <v>2</v>
      </c>
      <c r="C3" s="125"/>
      <c r="D3" s="4"/>
    </row>
    <row r="4" spans="1:12" ht="15.75" x14ac:dyDescent="0.25">
      <c r="A4" s="1"/>
      <c r="B4" s="2"/>
      <c r="C4" s="125"/>
      <c r="D4" s="4"/>
    </row>
    <row r="5" spans="1:12" s="28" customFormat="1" ht="28.5" customHeight="1" x14ac:dyDescent="0.25">
      <c r="A5" s="1"/>
      <c r="B5" s="5" t="s">
        <v>176</v>
      </c>
      <c r="C5" s="5"/>
      <c r="D5" s="4"/>
    </row>
    <row r="6" spans="1:12" s="28" customFormat="1" ht="12.75" customHeight="1" thickBot="1" x14ac:dyDescent="0.3">
      <c r="A6" s="7"/>
      <c r="B6" s="7"/>
      <c r="C6" s="7"/>
      <c r="D6" s="1"/>
      <c r="E6" s="33"/>
      <c r="F6" s="33"/>
      <c r="G6" s="33"/>
      <c r="H6" s="33"/>
      <c r="I6" s="33"/>
      <c r="J6" s="33"/>
      <c r="K6" s="33"/>
    </row>
    <row r="7" spans="1:12" s="39" customFormat="1" ht="66" customHeight="1" x14ac:dyDescent="0.2">
      <c r="A7" s="126" t="s">
        <v>4</v>
      </c>
      <c r="B7" s="127" t="s">
        <v>8</v>
      </c>
      <c r="C7" s="128" t="s">
        <v>233</v>
      </c>
      <c r="D7" s="129" t="s">
        <v>9</v>
      </c>
      <c r="E7" s="32"/>
      <c r="F7" s="32"/>
      <c r="G7" s="32"/>
      <c r="H7" s="32"/>
      <c r="I7" s="32"/>
      <c r="J7" s="32"/>
      <c r="K7" s="32"/>
    </row>
    <row r="8" spans="1:12" s="51" customFormat="1" ht="15.75" x14ac:dyDescent="0.25">
      <c r="A8" s="130">
        <v>1</v>
      </c>
      <c r="B8" s="14">
        <v>2</v>
      </c>
      <c r="C8" s="13">
        <v>3</v>
      </c>
      <c r="D8" s="13">
        <v>4</v>
      </c>
    </row>
    <row r="9" spans="1:12" s="52" customFormat="1" ht="26.25" customHeight="1" x14ac:dyDescent="0.2">
      <c r="A9" s="182" t="s">
        <v>177</v>
      </c>
      <c r="B9" s="182"/>
      <c r="C9" s="182"/>
      <c r="D9" s="131"/>
      <c r="E9" s="32"/>
      <c r="F9" s="32"/>
      <c r="G9" s="32"/>
      <c r="H9" s="32"/>
      <c r="I9" s="32"/>
      <c r="J9" s="32"/>
      <c r="K9" s="32"/>
    </row>
    <row r="10" spans="1:12" s="44" customFormat="1" ht="31.5" x14ac:dyDescent="0.25">
      <c r="A10" s="119" t="s">
        <v>10</v>
      </c>
      <c r="B10" s="132" t="s">
        <v>178</v>
      </c>
      <c r="C10" s="133">
        <v>66500</v>
      </c>
      <c r="D10" s="134"/>
      <c r="E10" s="97"/>
      <c r="F10" s="97"/>
      <c r="G10" s="97"/>
      <c r="H10" s="97"/>
      <c r="I10" s="97"/>
      <c r="J10" s="97"/>
      <c r="K10" s="97"/>
      <c r="L10" s="97"/>
    </row>
    <row r="11" spans="1:12" s="44" customFormat="1" ht="31.5" x14ac:dyDescent="0.25">
      <c r="A11" s="119" t="s">
        <v>15</v>
      </c>
      <c r="B11" s="132" t="s">
        <v>179</v>
      </c>
      <c r="C11" s="133">
        <v>13500</v>
      </c>
      <c r="D11" s="134"/>
      <c r="E11" s="97"/>
      <c r="F11" s="97"/>
      <c r="G11" s="97"/>
      <c r="H11" s="97"/>
      <c r="I11" s="97"/>
      <c r="J11" s="97"/>
      <c r="K11" s="97"/>
      <c r="L11" s="97"/>
    </row>
    <row r="12" spans="1:12" s="44" customFormat="1" ht="31.5" x14ac:dyDescent="0.25">
      <c r="A12" s="119" t="s">
        <v>17</v>
      </c>
      <c r="B12" s="132" t="s">
        <v>180</v>
      </c>
      <c r="C12" s="133">
        <v>11000</v>
      </c>
      <c r="D12" s="134"/>
      <c r="E12" s="97"/>
      <c r="F12" s="97"/>
      <c r="G12" s="97"/>
      <c r="H12" s="97"/>
      <c r="I12" s="97"/>
      <c r="J12" s="97"/>
      <c r="K12" s="97"/>
      <c r="L12" s="97"/>
    </row>
    <row r="13" spans="1:12" s="44" customFormat="1" ht="31.5" x14ac:dyDescent="0.25">
      <c r="A13" s="119" t="s">
        <v>19</v>
      </c>
      <c r="B13" s="132" t="s">
        <v>181</v>
      </c>
      <c r="C13" s="133">
        <v>66500</v>
      </c>
      <c r="D13" s="134"/>
      <c r="E13" s="97"/>
      <c r="F13" s="97"/>
      <c r="G13" s="97"/>
      <c r="H13" s="97"/>
      <c r="I13" s="97"/>
      <c r="J13" s="97"/>
      <c r="K13" s="97"/>
      <c r="L13" s="97"/>
    </row>
    <row r="14" spans="1:12" s="44" customFormat="1" ht="15.75" x14ac:dyDescent="0.25">
      <c r="A14" s="119" t="s">
        <v>21</v>
      </c>
      <c r="B14" s="132" t="s">
        <v>182</v>
      </c>
      <c r="C14" s="133">
        <v>66500</v>
      </c>
      <c r="D14" s="134"/>
      <c r="E14" s="97"/>
      <c r="F14" s="97"/>
      <c r="G14" s="97"/>
      <c r="H14" s="97"/>
      <c r="I14" s="97"/>
      <c r="J14" s="97"/>
      <c r="K14" s="97"/>
      <c r="L14" s="97"/>
    </row>
    <row r="15" spans="1:12" s="44" customFormat="1" ht="15.75" x14ac:dyDescent="0.25">
      <c r="A15" s="183" t="s">
        <v>183</v>
      </c>
      <c r="B15" s="183"/>
      <c r="C15" s="183"/>
      <c r="D15" s="134"/>
      <c r="E15" s="97"/>
      <c r="F15" s="97"/>
      <c r="G15" s="97"/>
      <c r="H15" s="97"/>
      <c r="I15" s="97"/>
      <c r="J15" s="97"/>
      <c r="K15" s="97"/>
      <c r="L15" s="97"/>
    </row>
    <row r="16" spans="1:12" s="44" customFormat="1" ht="31.5" x14ac:dyDescent="0.25">
      <c r="A16" s="119" t="s">
        <v>23</v>
      </c>
      <c r="B16" s="198" t="s">
        <v>226</v>
      </c>
      <c r="C16" s="133" t="s">
        <v>184</v>
      </c>
      <c r="D16" s="134"/>
      <c r="E16" s="97"/>
      <c r="F16" s="97"/>
      <c r="G16" s="97"/>
      <c r="H16" s="97"/>
      <c r="I16" s="97"/>
      <c r="J16" s="97"/>
      <c r="K16" s="97"/>
      <c r="L16" s="97"/>
    </row>
    <row r="17" spans="1:12" s="44" customFormat="1" ht="15.75" x14ac:dyDescent="0.25">
      <c r="A17" s="119" t="s">
        <v>25</v>
      </c>
      <c r="B17" s="199" t="s">
        <v>227</v>
      </c>
      <c r="C17" s="133" t="s">
        <v>184</v>
      </c>
      <c r="D17" s="134"/>
      <c r="E17" s="97"/>
      <c r="F17" s="97"/>
      <c r="G17" s="97"/>
      <c r="H17" s="97"/>
      <c r="I17" s="97"/>
      <c r="J17" s="97"/>
      <c r="K17" s="97"/>
      <c r="L17" s="97"/>
    </row>
    <row r="18" spans="1:12" customFormat="1" ht="14.25" customHeight="1" x14ac:dyDescent="0.25">
      <c r="A18" s="178" t="s">
        <v>213</v>
      </c>
      <c r="B18" s="178"/>
      <c r="C18" s="178"/>
      <c r="D18" s="170">
        <f>SUM(D10:D17)</f>
        <v>0</v>
      </c>
      <c r="E18" s="93"/>
      <c r="F18" s="93"/>
      <c r="G18" s="93"/>
      <c r="H18" s="93"/>
      <c r="I18" s="93"/>
      <c r="J18" s="93"/>
      <c r="K18" s="93"/>
      <c r="L18" s="99"/>
    </row>
    <row r="19" spans="1:12" customFormat="1" ht="13.5" customHeight="1" x14ac:dyDescent="0.25">
      <c r="A19" s="178" t="s">
        <v>214</v>
      </c>
      <c r="B19" s="178"/>
      <c r="C19" s="178"/>
      <c r="D19" s="135"/>
      <c r="E19" s="93"/>
      <c r="F19" s="93"/>
      <c r="G19" s="93"/>
      <c r="H19" s="93"/>
      <c r="I19" s="93"/>
      <c r="J19" s="93"/>
      <c r="K19" s="93"/>
      <c r="L19" s="99"/>
    </row>
    <row r="20" spans="1:12" customFormat="1" ht="14.25" customHeight="1" thickBot="1" x14ac:dyDescent="0.3">
      <c r="A20" s="179" t="s">
        <v>215</v>
      </c>
      <c r="B20" s="179"/>
      <c r="C20" s="179"/>
      <c r="D20" s="171">
        <f>D18+D19</f>
        <v>0</v>
      </c>
      <c r="E20" s="93"/>
      <c r="F20" s="93"/>
      <c r="G20" s="93"/>
      <c r="H20" s="93"/>
      <c r="I20" s="93"/>
      <c r="J20" s="93"/>
      <c r="K20" s="93"/>
      <c r="L20" s="99"/>
    </row>
    <row r="21" spans="1:12" customFormat="1" ht="15" x14ac:dyDescent="0.25">
      <c r="A21" s="28"/>
      <c r="B21" s="29"/>
      <c r="C21" s="28"/>
      <c r="D21" s="92"/>
      <c r="E21" s="93"/>
      <c r="F21" s="93"/>
      <c r="G21" s="93"/>
      <c r="H21" s="93"/>
      <c r="I21" s="93"/>
      <c r="J21" s="93"/>
      <c r="K21" s="93"/>
      <c r="L21" s="99"/>
    </row>
    <row r="22" spans="1:12" x14ac:dyDescent="0.25">
      <c r="D22" s="92"/>
      <c r="E22" s="93"/>
      <c r="F22" s="93"/>
      <c r="G22" s="93"/>
      <c r="H22" s="93"/>
      <c r="I22" s="93"/>
      <c r="J22" s="93"/>
      <c r="K22" s="93"/>
      <c r="L22" s="93"/>
    </row>
    <row r="23" spans="1:12" x14ac:dyDescent="0.25">
      <c r="D23" s="92"/>
      <c r="E23" s="93"/>
      <c r="F23" s="93"/>
      <c r="G23" s="93"/>
      <c r="H23" s="93"/>
      <c r="I23" s="93"/>
      <c r="J23" s="93"/>
      <c r="K23" s="93"/>
      <c r="L23" s="93"/>
    </row>
    <row r="24" spans="1:12" x14ac:dyDescent="0.25">
      <c r="D24" s="92"/>
      <c r="E24" s="93"/>
      <c r="F24" s="93"/>
      <c r="G24" s="93"/>
      <c r="H24" s="93"/>
      <c r="I24" s="93"/>
      <c r="J24" s="93"/>
      <c r="K24" s="93"/>
      <c r="L24" s="93"/>
    </row>
    <row r="25" spans="1:12" x14ac:dyDescent="0.25">
      <c r="D25" s="92"/>
      <c r="E25" s="93"/>
      <c r="F25" s="93"/>
      <c r="G25" s="93"/>
      <c r="H25" s="93"/>
      <c r="I25" s="93"/>
      <c r="J25" s="93"/>
      <c r="K25" s="93"/>
      <c r="L25" s="93"/>
    </row>
  </sheetData>
  <sheetProtection algorithmName="SHA-512" hashValue="WNk5ty/ype76pMbbQMB7GSgkRn2ipcn82QoSsSC8tfq7aIPoai7W/fAIig6xaEnDZ9t1Ne/RP8i/WmYaPUP0uw==" saltValue="xcIR/biGxMyxGf1S9hqwLg==" spinCount="100000" sheet="1" objects="1" scenarios="1"/>
  <mergeCells count="5">
    <mergeCell ref="A9:C9"/>
    <mergeCell ref="A15:C15"/>
    <mergeCell ref="A18:C18"/>
    <mergeCell ref="A19:C19"/>
    <mergeCell ref="A20:C20"/>
  </mergeCells>
  <pageMargins left="0.70866141732283516" right="0.70866141732283516" top="0.74803149606299213" bottom="0.74803149606299213" header="0.31496062992126012" footer="0.31496062992126012"/>
  <pageSetup paperSize="0" scale="80" fitToWidth="0" fitToHeight="0" orientation="landscape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9"/>
  <sheetViews>
    <sheetView topLeftCell="A7" workbookViewId="0">
      <selection activeCell="D10" sqref="D10:D17 D19:D22"/>
    </sheetView>
  </sheetViews>
  <sheetFormatPr defaultRowHeight="12.75" x14ac:dyDescent="0.2"/>
  <cols>
    <col min="1" max="1" width="6.42578125" style="39" customWidth="1"/>
    <col min="2" max="2" width="51.140625" style="39" customWidth="1"/>
    <col min="3" max="3" width="18.28515625" style="39" customWidth="1"/>
    <col min="4" max="4" width="21.28515625" style="39" customWidth="1"/>
    <col min="5" max="5" width="9.140625" style="39" customWidth="1"/>
    <col min="6" max="16384" width="9.140625" style="39"/>
  </cols>
  <sheetData>
    <row r="1" spans="1:12" s="32" customFormat="1" ht="15.75" x14ac:dyDescent="0.25">
      <c r="A1" s="1"/>
      <c r="B1" s="2" t="s">
        <v>0</v>
      </c>
      <c r="C1" s="125"/>
      <c r="D1" s="4"/>
    </row>
    <row r="2" spans="1:12" s="32" customFormat="1" ht="15.75" x14ac:dyDescent="0.25">
      <c r="A2" s="1"/>
      <c r="B2" s="2" t="s">
        <v>1</v>
      </c>
      <c r="C2" s="125"/>
      <c r="D2" s="4"/>
    </row>
    <row r="3" spans="1:12" s="32" customFormat="1" ht="15.75" x14ac:dyDescent="0.25">
      <c r="A3" s="1"/>
      <c r="B3" s="2" t="s">
        <v>2</v>
      </c>
      <c r="C3" s="125"/>
      <c r="D3" s="4"/>
    </row>
    <row r="4" spans="1:12" ht="15.75" x14ac:dyDescent="0.25">
      <c r="A4" s="6"/>
      <c r="B4" s="6"/>
      <c r="C4" s="6"/>
      <c r="D4" s="6"/>
    </row>
    <row r="5" spans="1:12" customFormat="1" ht="27" customHeight="1" x14ac:dyDescent="0.25">
      <c r="A5" s="184" t="s">
        <v>185</v>
      </c>
      <c r="B5" s="184"/>
      <c r="C5" s="184"/>
      <c r="D5" s="184"/>
      <c r="E5" s="32"/>
      <c r="F5" s="32"/>
      <c r="G5" s="32"/>
      <c r="H5" s="32"/>
      <c r="I5" s="32"/>
      <c r="J5" s="32"/>
    </row>
    <row r="6" spans="1:12" customFormat="1" ht="13.5" customHeight="1" thickBot="1" x14ac:dyDescent="0.3">
      <c r="A6" s="136"/>
      <c r="B6" s="136"/>
      <c r="C6" s="136"/>
      <c r="D6" s="6"/>
      <c r="E6" s="32"/>
      <c r="F6" s="32"/>
      <c r="G6" s="32"/>
      <c r="H6" s="32"/>
      <c r="I6" s="32"/>
      <c r="J6" s="32"/>
    </row>
    <row r="7" spans="1:12" customFormat="1" ht="71.25" customHeight="1" x14ac:dyDescent="0.25">
      <c r="A7" s="126" t="s">
        <v>4</v>
      </c>
      <c r="B7" s="127" t="s">
        <v>8</v>
      </c>
      <c r="C7" s="128" t="s">
        <v>229</v>
      </c>
      <c r="D7" s="129" t="s">
        <v>9</v>
      </c>
      <c r="E7" s="32"/>
      <c r="F7" s="32"/>
      <c r="G7" s="32"/>
      <c r="H7" s="32"/>
      <c r="I7" s="32"/>
      <c r="J7" s="32"/>
    </row>
    <row r="8" spans="1:12" s="54" customFormat="1" ht="12.75" customHeight="1" x14ac:dyDescent="0.25">
      <c r="A8" s="137">
        <v>1</v>
      </c>
      <c r="B8" s="138">
        <v>2</v>
      </c>
      <c r="C8" s="139">
        <v>3</v>
      </c>
      <c r="D8" s="13">
        <v>4</v>
      </c>
      <c r="E8" s="51"/>
      <c r="F8" s="51"/>
      <c r="G8" s="51"/>
      <c r="H8" s="51"/>
      <c r="I8" s="51"/>
      <c r="J8" s="51"/>
    </row>
    <row r="9" spans="1:12" s="44" customFormat="1" ht="32.25" customHeight="1" x14ac:dyDescent="0.25">
      <c r="A9" s="119" t="s">
        <v>186</v>
      </c>
      <c r="B9" s="185" t="s">
        <v>187</v>
      </c>
      <c r="C9" s="185"/>
      <c r="D9" s="140"/>
    </row>
    <row r="10" spans="1:12" s="44" customFormat="1" ht="15.75" x14ac:dyDescent="0.25">
      <c r="A10" s="111" t="s">
        <v>10</v>
      </c>
      <c r="B10" s="141" t="s">
        <v>16</v>
      </c>
      <c r="C10" s="142">
        <v>3000</v>
      </c>
      <c r="D10" s="146"/>
      <c r="E10" s="97"/>
      <c r="F10" s="97"/>
      <c r="G10" s="97"/>
      <c r="H10" s="97"/>
      <c r="I10" s="97"/>
      <c r="J10" s="97"/>
      <c r="K10" s="97"/>
      <c r="L10" s="97"/>
    </row>
    <row r="11" spans="1:12" s="44" customFormat="1" ht="15.75" x14ac:dyDescent="0.25">
      <c r="A11" s="111" t="s">
        <v>15</v>
      </c>
      <c r="B11" s="141" t="s">
        <v>157</v>
      </c>
      <c r="C11" s="142">
        <v>3000</v>
      </c>
      <c r="D11" s="146"/>
      <c r="E11" s="97"/>
      <c r="F11" s="97"/>
      <c r="G11" s="97"/>
      <c r="H11" s="97"/>
      <c r="I11" s="97"/>
      <c r="J11" s="97"/>
      <c r="K11" s="97"/>
      <c r="L11" s="97"/>
    </row>
    <row r="12" spans="1:12" s="44" customFormat="1" ht="15.75" x14ac:dyDescent="0.25">
      <c r="A12" s="111" t="s">
        <v>17</v>
      </c>
      <c r="B12" s="141" t="s">
        <v>89</v>
      </c>
      <c r="C12" s="142">
        <v>13500</v>
      </c>
      <c r="D12" s="146"/>
      <c r="E12" s="97"/>
      <c r="F12" s="97"/>
      <c r="G12" s="97"/>
      <c r="H12" s="97"/>
      <c r="I12" s="97"/>
      <c r="J12" s="97"/>
      <c r="K12" s="97"/>
      <c r="L12" s="97"/>
    </row>
    <row r="13" spans="1:12" s="44" customFormat="1" ht="15.75" x14ac:dyDescent="0.25">
      <c r="A13" s="111" t="s">
        <v>19</v>
      </c>
      <c r="B13" s="141" t="s">
        <v>188</v>
      </c>
      <c r="C13" s="142">
        <v>5500</v>
      </c>
      <c r="D13" s="146"/>
      <c r="E13" s="97"/>
      <c r="F13" s="97"/>
      <c r="G13" s="97"/>
      <c r="H13" s="97"/>
      <c r="I13" s="97"/>
      <c r="J13" s="97"/>
      <c r="K13" s="97"/>
      <c r="L13" s="97"/>
    </row>
    <row r="14" spans="1:12" s="44" customFormat="1" ht="15.75" x14ac:dyDescent="0.25">
      <c r="A14" s="111" t="s">
        <v>21</v>
      </c>
      <c r="B14" s="141" t="s">
        <v>189</v>
      </c>
      <c r="C14" s="142">
        <v>3000</v>
      </c>
      <c r="D14" s="146"/>
      <c r="E14" s="97"/>
      <c r="F14" s="97"/>
      <c r="G14" s="97"/>
      <c r="H14" s="97"/>
      <c r="I14" s="97"/>
      <c r="J14" s="97"/>
      <c r="K14" s="97"/>
      <c r="L14" s="97"/>
    </row>
    <row r="15" spans="1:12" s="44" customFormat="1" ht="15.75" x14ac:dyDescent="0.25">
      <c r="A15" s="111" t="s">
        <v>23</v>
      </c>
      <c r="B15" s="141" t="s">
        <v>190</v>
      </c>
      <c r="C15" s="142">
        <v>3000</v>
      </c>
      <c r="D15" s="146"/>
      <c r="E15" s="97"/>
      <c r="F15" s="97"/>
      <c r="G15" s="97"/>
      <c r="H15" s="97"/>
      <c r="I15" s="97"/>
      <c r="J15" s="97"/>
      <c r="K15" s="97"/>
      <c r="L15" s="97"/>
    </row>
    <row r="16" spans="1:12" s="44" customFormat="1" ht="15.75" x14ac:dyDescent="0.25">
      <c r="A16" s="111" t="s">
        <v>25</v>
      </c>
      <c r="B16" s="141" t="s">
        <v>158</v>
      </c>
      <c r="C16" s="142">
        <v>13500</v>
      </c>
      <c r="D16" s="146"/>
      <c r="E16" s="97"/>
      <c r="F16" s="97"/>
      <c r="G16" s="97"/>
      <c r="H16" s="97"/>
      <c r="I16" s="97"/>
      <c r="J16" s="97"/>
      <c r="K16" s="97"/>
      <c r="L16" s="97"/>
    </row>
    <row r="17" spans="1:12" s="44" customFormat="1" ht="15.75" x14ac:dyDescent="0.25">
      <c r="A17" s="111" t="s">
        <v>27</v>
      </c>
      <c r="B17" s="141" t="s">
        <v>159</v>
      </c>
      <c r="C17" s="142">
        <v>3000</v>
      </c>
      <c r="D17" s="146"/>
      <c r="E17" s="97"/>
      <c r="F17" s="97"/>
      <c r="G17" s="97"/>
      <c r="H17" s="97"/>
      <c r="I17" s="97"/>
      <c r="J17" s="97"/>
      <c r="K17" s="97"/>
      <c r="L17" s="97"/>
    </row>
    <row r="18" spans="1:12" s="44" customFormat="1" ht="25.5" customHeight="1" x14ac:dyDescent="0.25">
      <c r="A18" s="119" t="s">
        <v>191</v>
      </c>
      <c r="B18" s="185" t="s">
        <v>192</v>
      </c>
      <c r="C18" s="185"/>
      <c r="D18" s="143"/>
      <c r="E18" s="97"/>
      <c r="F18" s="97"/>
      <c r="G18" s="97"/>
      <c r="H18" s="97"/>
      <c r="I18" s="97"/>
      <c r="J18" s="97"/>
      <c r="K18" s="97"/>
      <c r="L18" s="97"/>
    </row>
    <row r="19" spans="1:12" s="44" customFormat="1" ht="31.5" x14ac:dyDescent="0.25">
      <c r="A19" s="119" t="s">
        <v>29</v>
      </c>
      <c r="B19" s="144" t="s">
        <v>193</v>
      </c>
      <c r="C19" s="145">
        <v>13500</v>
      </c>
      <c r="D19" s="146"/>
      <c r="E19" s="97"/>
      <c r="F19" s="97"/>
      <c r="G19" s="97"/>
      <c r="H19" s="97"/>
      <c r="I19" s="97"/>
      <c r="J19" s="97"/>
      <c r="K19" s="97"/>
      <c r="L19" s="97"/>
    </row>
    <row r="20" spans="1:12" s="44" customFormat="1" ht="63" x14ac:dyDescent="0.25">
      <c r="A20" s="119" t="s">
        <v>31</v>
      </c>
      <c r="B20" s="147" t="s">
        <v>194</v>
      </c>
      <c r="C20" s="145">
        <v>13500</v>
      </c>
      <c r="D20" s="148"/>
      <c r="E20" s="97"/>
      <c r="F20" s="97"/>
      <c r="G20" s="97"/>
      <c r="H20" s="97"/>
      <c r="I20" s="97"/>
      <c r="J20" s="97"/>
      <c r="K20" s="97"/>
      <c r="L20" s="97"/>
    </row>
    <row r="21" spans="1:12" customFormat="1" ht="63" x14ac:dyDescent="0.25">
      <c r="A21" s="119" t="s">
        <v>33</v>
      </c>
      <c r="B21" s="147" t="s">
        <v>195</v>
      </c>
      <c r="C21" s="145">
        <v>3000</v>
      </c>
      <c r="D21" s="149"/>
      <c r="E21" s="93"/>
      <c r="F21" s="93"/>
      <c r="G21" s="93"/>
      <c r="H21" s="93"/>
      <c r="I21" s="93"/>
      <c r="J21" s="99"/>
      <c r="K21" s="99"/>
      <c r="L21" s="99"/>
    </row>
    <row r="22" spans="1:12" customFormat="1" ht="31.5" x14ac:dyDescent="0.25">
      <c r="A22" s="119" t="s">
        <v>35</v>
      </c>
      <c r="B22" s="147" t="s">
        <v>196</v>
      </c>
      <c r="C22" s="145">
        <v>1500</v>
      </c>
      <c r="D22" s="149"/>
      <c r="E22" s="97"/>
      <c r="F22" s="97"/>
      <c r="G22" s="97"/>
      <c r="H22" s="97"/>
      <c r="I22" s="97"/>
      <c r="J22" s="99"/>
      <c r="K22" s="99"/>
      <c r="L22" s="99"/>
    </row>
    <row r="23" spans="1:12" customFormat="1" ht="15" customHeight="1" x14ac:dyDescent="0.25">
      <c r="A23" s="178" t="s">
        <v>213</v>
      </c>
      <c r="B23" s="178"/>
      <c r="C23" s="178"/>
      <c r="D23" s="172">
        <f>SUM(D10:D17,D19:D22)</f>
        <v>0</v>
      </c>
      <c r="E23" s="95"/>
      <c r="F23" s="95"/>
      <c r="G23" s="95"/>
      <c r="H23" s="95"/>
      <c r="I23" s="95"/>
      <c r="J23" s="95"/>
      <c r="K23" s="99"/>
      <c r="L23" s="99"/>
    </row>
    <row r="24" spans="1:12" customFormat="1" ht="15.75" x14ac:dyDescent="0.25">
      <c r="A24" s="6"/>
      <c r="B24" s="6"/>
      <c r="C24" s="6"/>
      <c r="D24" s="90"/>
      <c r="E24" s="95"/>
      <c r="F24" s="95"/>
      <c r="G24" s="95"/>
      <c r="H24" s="95"/>
      <c r="I24" s="95"/>
      <c r="J24" s="95"/>
      <c r="K24" s="99"/>
      <c r="L24" s="99"/>
    </row>
    <row r="25" spans="1:12" customFormat="1" ht="15.75" x14ac:dyDescent="0.25">
      <c r="A25" s="6"/>
      <c r="B25" s="6"/>
      <c r="C25" s="6"/>
      <c r="D25" s="90"/>
      <c r="E25" s="95"/>
      <c r="F25" s="95"/>
      <c r="G25" s="95"/>
      <c r="H25" s="95"/>
      <c r="I25" s="95"/>
      <c r="J25" s="95"/>
      <c r="K25" s="99"/>
      <c r="L25" s="99"/>
    </row>
    <row r="26" spans="1:12" customFormat="1" ht="15" x14ac:dyDescent="0.25">
      <c r="A26" s="39"/>
      <c r="B26" s="39"/>
      <c r="C26" s="39"/>
      <c r="D26" s="95"/>
      <c r="E26" s="95"/>
      <c r="F26" s="95"/>
      <c r="G26" s="95"/>
      <c r="H26" s="95"/>
      <c r="I26" s="95"/>
      <c r="J26" s="95"/>
      <c r="K26" s="99"/>
      <c r="L26" s="99"/>
    </row>
    <row r="27" spans="1:12" customFormat="1" ht="15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2" customFormat="1" ht="15" x14ac:dyDescent="0.25">
      <c r="A28" s="39"/>
      <c r="B28" s="39"/>
      <c r="C28" s="39"/>
      <c r="D28" s="39"/>
      <c r="E28" s="39"/>
      <c r="F28" s="39"/>
      <c r="G28" s="39"/>
      <c r="H28" s="39"/>
      <c r="I28" s="39"/>
      <c r="J28" s="39"/>
    </row>
    <row r="29" spans="1:12" customFormat="1" ht="15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</row>
  </sheetData>
  <sheetProtection algorithmName="SHA-512" hashValue="mtH51Dau4io2254EdFgHqGxwPXvBNvgYKbC+0LYhWKhilHclys7VwqT4MAmnto8dFY1fM4PBFppyZBUjR+cQaw==" saltValue="31YpqfaBti2rRF8/f4rFzA==" spinCount="100000" sheet="1" objects="1" scenarios="1"/>
  <mergeCells count="4">
    <mergeCell ref="A5:D5"/>
    <mergeCell ref="B9:C9"/>
    <mergeCell ref="B18:C18"/>
    <mergeCell ref="A23:C23"/>
  </mergeCells>
  <pageMargins left="0.70866141732283516" right="0.70866141732283516" top="0.74803149606299213" bottom="0.74803149606299213" header="0.31496062992126012" footer="0.31496062992126012"/>
  <pageSetup paperSize="0" scale="80" fitToWidth="0" fitToHeight="0" orientation="landscape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4"/>
  <sheetViews>
    <sheetView workbookViewId="0">
      <selection activeCell="D10" sqref="D10"/>
    </sheetView>
  </sheetViews>
  <sheetFormatPr defaultRowHeight="12.75" x14ac:dyDescent="0.2"/>
  <cols>
    <col min="1" max="1" width="5.28515625" style="39" customWidth="1"/>
    <col min="2" max="2" width="9.140625" style="39" customWidth="1"/>
    <col min="3" max="3" width="40" style="39" customWidth="1"/>
    <col min="4" max="4" width="17.85546875" style="39" customWidth="1"/>
    <col min="5" max="5" width="20" style="39" customWidth="1"/>
    <col min="6" max="6" width="9.140625" style="39" customWidth="1"/>
    <col min="7" max="16384" width="9.140625" style="39"/>
  </cols>
  <sheetData>
    <row r="1" spans="1:12" s="32" customFormat="1" x14ac:dyDescent="0.25">
      <c r="A1" s="28"/>
      <c r="B1" s="29" t="s">
        <v>0</v>
      </c>
      <c r="C1" s="48"/>
      <c r="D1" s="55"/>
      <c r="E1" s="31"/>
    </row>
    <row r="2" spans="1:12" s="32" customFormat="1" x14ac:dyDescent="0.25">
      <c r="A2" s="28"/>
      <c r="B2" s="29" t="s">
        <v>1</v>
      </c>
      <c r="C2" s="48"/>
      <c r="D2" s="55"/>
      <c r="E2" s="31"/>
    </row>
    <row r="3" spans="1:12" s="32" customFormat="1" x14ac:dyDescent="0.25">
      <c r="A3" s="28"/>
      <c r="B3" s="29" t="s">
        <v>2</v>
      </c>
      <c r="C3" s="48"/>
      <c r="D3" s="55"/>
      <c r="E3" s="31"/>
    </row>
    <row r="4" spans="1:12" x14ac:dyDescent="0.2">
      <c r="B4" s="29"/>
    </row>
    <row r="5" spans="1:12" s="28" customFormat="1" ht="31.5" customHeight="1" x14ac:dyDescent="0.25">
      <c r="C5" s="32" t="s">
        <v>197</v>
      </c>
      <c r="D5" s="32"/>
    </row>
    <row r="6" spans="1:12" s="28" customFormat="1" ht="13.5" customHeight="1" thickBot="1" x14ac:dyDescent="0.3">
      <c r="C6" s="29"/>
      <c r="D6" s="29"/>
    </row>
    <row r="7" spans="1:12" customFormat="1" ht="54.75" customHeight="1" x14ac:dyDescent="0.25">
      <c r="B7" s="36" t="s">
        <v>4</v>
      </c>
      <c r="C7" s="37" t="s">
        <v>8</v>
      </c>
      <c r="D7" s="49" t="s">
        <v>230</v>
      </c>
      <c r="E7" s="50" t="s">
        <v>9</v>
      </c>
      <c r="F7" s="32"/>
      <c r="G7" s="32"/>
      <c r="H7" s="32"/>
      <c r="I7" s="32"/>
      <c r="J7" s="32"/>
      <c r="K7" s="32"/>
      <c r="L7" s="32"/>
    </row>
    <row r="8" spans="1:12" s="51" customFormat="1" ht="11.25" x14ac:dyDescent="0.25">
      <c r="B8" s="56">
        <v>1</v>
      </c>
      <c r="C8" s="57">
        <v>2</v>
      </c>
      <c r="D8" s="58">
        <v>3</v>
      </c>
      <c r="E8" s="40">
        <v>4</v>
      </c>
    </row>
    <row r="9" spans="1:12" s="44" customFormat="1" ht="18" customHeight="1" x14ac:dyDescent="0.25">
      <c r="B9" s="45" t="s">
        <v>186</v>
      </c>
      <c r="C9" s="186" t="s">
        <v>198</v>
      </c>
      <c r="D9" s="186"/>
      <c r="E9" s="42"/>
    </row>
    <row r="10" spans="1:12" s="44" customFormat="1" ht="26.25" thickBot="1" x14ac:dyDescent="0.3">
      <c r="B10" s="45" t="s">
        <v>10</v>
      </c>
      <c r="C10" s="43" t="s">
        <v>199</v>
      </c>
      <c r="D10" s="53">
        <v>3000</v>
      </c>
      <c r="E10" s="100"/>
      <c r="F10" s="97"/>
      <c r="G10" s="97"/>
      <c r="H10" s="97"/>
      <c r="I10" s="97"/>
    </row>
    <row r="11" spans="1:12" customFormat="1" ht="15.75" thickTop="1" x14ac:dyDescent="0.25">
      <c r="B11" s="187" t="s">
        <v>213</v>
      </c>
      <c r="C11" s="187"/>
      <c r="D11" s="187"/>
      <c r="E11" s="173">
        <f>E10</f>
        <v>0</v>
      </c>
      <c r="F11" s="95"/>
      <c r="G11" s="95"/>
      <c r="H11" s="95"/>
      <c r="I11" s="95"/>
      <c r="J11" s="39"/>
      <c r="K11" s="39"/>
      <c r="L11" s="39"/>
    </row>
    <row r="12" spans="1:12" customFormat="1" ht="15" x14ac:dyDescent="0.25">
      <c r="A12" s="39"/>
      <c r="B12" s="39"/>
      <c r="C12" s="39"/>
      <c r="D12" s="39"/>
      <c r="E12" s="95"/>
      <c r="F12" s="95"/>
      <c r="G12" s="95"/>
      <c r="H12" s="95"/>
      <c r="I12" s="95"/>
      <c r="J12" s="39"/>
      <c r="K12" s="39"/>
      <c r="L12" s="39"/>
    </row>
    <row r="13" spans="1:12" x14ac:dyDescent="0.2">
      <c r="E13" s="95"/>
      <c r="F13" s="95"/>
      <c r="G13" s="95"/>
      <c r="H13" s="95"/>
      <c r="I13" s="95"/>
    </row>
    <row r="14" spans="1:12" x14ac:dyDescent="0.2">
      <c r="E14" s="95"/>
      <c r="F14" s="95"/>
      <c r="G14" s="95"/>
      <c r="H14" s="95"/>
      <c r="I14" s="95"/>
    </row>
  </sheetData>
  <sheetProtection algorithmName="SHA-512" hashValue="BmRRQkJMv62Wizr6wp814bVy0tg5ND3wfkf3NM4i19XBqSm0rqwQ/44yj5t/7bjPYaEH6ULWKi1o338IY+P3SA==" saltValue="JAC2yAL15LsW/CrLxySLTw==" spinCount="100000" sheet="1" objects="1" scenarios="1"/>
  <mergeCells count="2">
    <mergeCell ref="C9:D9"/>
    <mergeCell ref="B11:D11"/>
  </mergeCells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3"/>
  <sheetViews>
    <sheetView workbookViewId="0">
      <selection activeCell="N16" sqref="N16"/>
    </sheetView>
  </sheetViews>
  <sheetFormatPr defaultRowHeight="12.75" x14ac:dyDescent="0.2"/>
  <cols>
    <col min="1" max="1" width="2.28515625" style="52" customWidth="1"/>
    <col min="2" max="2" width="5.42578125" style="78" customWidth="1"/>
    <col min="3" max="3" width="40.5703125" style="52" customWidth="1"/>
    <col min="4" max="4" width="20.140625" style="52" customWidth="1"/>
    <col min="5" max="5" width="16.28515625" style="52" customWidth="1"/>
    <col min="6" max="6" width="17.85546875" style="52" customWidth="1"/>
    <col min="7" max="7" width="9.140625" style="52" customWidth="1"/>
    <col min="8" max="16384" width="9.140625" style="52"/>
  </cols>
  <sheetData>
    <row r="1" spans="1:13" s="32" customFormat="1" x14ac:dyDescent="0.25">
      <c r="A1" s="28"/>
      <c r="B1" s="29" t="s">
        <v>0</v>
      </c>
      <c r="C1" s="48"/>
      <c r="D1" s="55"/>
      <c r="E1" s="31"/>
    </row>
    <row r="2" spans="1:13" s="32" customFormat="1" x14ac:dyDescent="0.25">
      <c r="A2" s="28"/>
      <c r="B2" s="29" t="s">
        <v>1</v>
      </c>
      <c r="C2" s="48"/>
      <c r="D2" s="55"/>
      <c r="E2" s="31"/>
    </row>
    <row r="3" spans="1:13" s="32" customFormat="1" x14ac:dyDescent="0.25">
      <c r="A3" s="28"/>
      <c r="B3" s="29" t="s">
        <v>2</v>
      </c>
      <c r="C3" s="48"/>
      <c r="D3" s="55"/>
      <c r="E3" s="31"/>
    </row>
    <row r="4" spans="1:13" s="32" customFormat="1" ht="10.5" customHeight="1" x14ac:dyDescent="0.25">
      <c r="A4" s="28"/>
      <c r="B4" s="29"/>
      <c r="C4" s="48"/>
      <c r="D4" s="55"/>
      <c r="E4" s="31"/>
    </row>
    <row r="5" spans="1:13" s="59" customFormat="1" ht="27" customHeight="1" x14ac:dyDescent="0.2">
      <c r="B5" s="189" t="s">
        <v>200</v>
      </c>
      <c r="C5" s="189"/>
      <c r="D5" s="189"/>
      <c r="E5" s="189"/>
      <c r="F5" s="189"/>
      <c r="G5" s="189"/>
    </row>
    <row r="6" spans="1:13" s="39" customFormat="1" ht="14.25" customHeight="1" thickBot="1" x14ac:dyDescent="0.3">
      <c r="B6" s="33"/>
      <c r="C6" s="33"/>
      <c r="D6" s="33"/>
      <c r="E6" s="33"/>
      <c r="F6" s="35" t="s">
        <v>224</v>
      </c>
    </row>
    <row r="7" spans="1:13" s="39" customFormat="1" ht="15" customHeight="1" x14ac:dyDescent="0.25">
      <c r="B7" s="60"/>
      <c r="C7" s="61" t="s">
        <v>201</v>
      </c>
      <c r="D7" s="190"/>
      <c r="E7" s="190"/>
      <c r="F7" s="190"/>
    </row>
    <row r="8" spans="1:13" s="39" customFormat="1" ht="15" customHeight="1" x14ac:dyDescent="0.2">
      <c r="B8" s="62"/>
      <c r="C8" s="63" t="s">
        <v>202</v>
      </c>
      <c r="D8" s="191">
        <v>9834138.7400000002</v>
      </c>
      <c r="E8" s="192"/>
      <c r="F8" s="192"/>
    </row>
    <row r="9" spans="1:13" s="39" customFormat="1" ht="15" customHeight="1" x14ac:dyDescent="0.25">
      <c r="B9" s="62"/>
      <c r="C9" s="63" t="s">
        <v>203</v>
      </c>
      <c r="D9" s="193"/>
      <c r="E9" s="193"/>
      <c r="F9" s="193"/>
    </row>
    <row r="10" spans="1:13" s="39" customFormat="1" ht="15" customHeight="1" x14ac:dyDescent="0.25">
      <c r="B10" s="64"/>
      <c r="C10" s="65" t="s">
        <v>204</v>
      </c>
      <c r="D10" s="194"/>
      <c r="E10" s="194"/>
      <c r="F10" s="194"/>
    </row>
    <row r="11" spans="1:13" s="66" customFormat="1" ht="81.75" customHeight="1" x14ac:dyDescent="0.2">
      <c r="B11" s="67" t="s">
        <v>205</v>
      </c>
      <c r="C11" s="68" t="s">
        <v>8</v>
      </c>
      <c r="D11" s="69" t="s">
        <v>222</v>
      </c>
      <c r="E11" s="69" t="s">
        <v>223</v>
      </c>
      <c r="F11" s="38" t="s">
        <v>9</v>
      </c>
    </row>
    <row r="12" spans="1:13" s="70" customFormat="1" ht="10.5" customHeight="1" x14ac:dyDescent="0.2">
      <c r="B12" s="71">
        <v>1</v>
      </c>
      <c r="C12" s="72">
        <v>2</v>
      </c>
      <c r="D12" s="73">
        <v>3</v>
      </c>
      <c r="E12" s="73">
        <v>4</v>
      </c>
      <c r="F12" s="73">
        <v>5</v>
      </c>
    </row>
    <row r="13" spans="1:13" s="39" customFormat="1" ht="24.95" customHeight="1" x14ac:dyDescent="0.2">
      <c r="B13" s="74">
        <v>1</v>
      </c>
      <c r="C13" s="75" t="s">
        <v>206</v>
      </c>
      <c r="D13" s="76">
        <v>30000</v>
      </c>
      <c r="E13" s="77">
        <v>100000</v>
      </c>
      <c r="F13" s="101"/>
      <c r="G13" s="95"/>
      <c r="H13" s="95"/>
      <c r="I13" s="95"/>
      <c r="J13" s="95"/>
      <c r="K13" s="95"/>
      <c r="L13" s="95"/>
      <c r="M13" s="95"/>
    </row>
    <row r="14" spans="1:13" s="28" customFormat="1" ht="15.75" customHeight="1" x14ac:dyDescent="0.2">
      <c r="B14" s="188" t="s">
        <v>213</v>
      </c>
      <c r="C14" s="188"/>
      <c r="D14" s="188"/>
      <c r="E14" s="87"/>
      <c r="F14" s="174">
        <f>F13</f>
        <v>0</v>
      </c>
      <c r="G14" s="94"/>
      <c r="H14" s="94"/>
      <c r="I14" s="94"/>
      <c r="J14" s="94"/>
      <c r="K14" s="94"/>
      <c r="L14" s="94"/>
      <c r="M14" s="94"/>
    </row>
    <row r="15" spans="1:13" x14ac:dyDescent="0.2">
      <c r="F15" s="102"/>
      <c r="G15" s="102"/>
      <c r="H15" s="102"/>
      <c r="I15" s="102"/>
      <c r="J15" s="102"/>
      <c r="K15" s="102"/>
      <c r="L15" s="102"/>
      <c r="M15" s="102"/>
    </row>
    <row r="16" spans="1:13" x14ac:dyDescent="0.2">
      <c r="F16" s="102"/>
      <c r="G16" s="102"/>
      <c r="H16" s="102"/>
      <c r="I16" s="102"/>
      <c r="J16" s="102"/>
      <c r="K16" s="102"/>
      <c r="L16" s="102"/>
      <c r="M16" s="102"/>
    </row>
    <row r="17" spans="6:13" x14ac:dyDescent="0.2">
      <c r="F17" s="102"/>
      <c r="G17" s="102"/>
      <c r="H17" s="102"/>
      <c r="I17" s="102"/>
      <c r="J17" s="102"/>
      <c r="K17" s="102"/>
      <c r="L17" s="102"/>
      <c r="M17" s="102"/>
    </row>
    <row r="18" spans="6:13" x14ac:dyDescent="0.2">
      <c r="F18" s="102"/>
      <c r="G18" s="102"/>
      <c r="H18" s="102"/>
      <c r="I18" s="102"/>
      <c r="J18" s="102"/>
      <c r="K18" s="102"/>
      <c r="L18" s="102"/>
      <c r="M18" s="102"/>
    </row>
    <row r="19" spans="6:13" x14ac:dyDescent="0.2">
      <c r="F19" s="102"/>
      <c r="G19" s="102"/>
      <c r="H19" s="102"/>
      <c r="I19" s="102"/>
      <c r="J19" s="102"/>
      <c r="K19" s="102"/>
      <c r="L19" s="102"/>
      <c r="M19" s="102"/>
    </row>
    <row r="20" spans="6:13" x14ac:dyDescent="0.2">
      <c r="F20" s="102"/>
      <c r="G20" s="102"/>
      <c r="H20" s="102"/>
      <c r="I20" s="102"/>
      <c r="J20" s="102"/>
      <c r="K20" s="102"/>
      <c r="L20" s="102"/>
      <c r="M20" s="102"/>
    </row>
    <row r="21" spans="6:13" x14ac:dyDescent="0.2">
      <c r="F21" s="102"/>
      <c r="G21" s="102"/>
      <c r="H21" s="102"/>
      <c r="I21" s="102"/>
      <c r="J21" s="102"/>
      <c r="K21" s="102"/>
      <c r="L21" s="102"/>
      <c r="M21" s="102"/>
    </row>
    <row r="22" spans="6:13" x14ac:dyDescent="0.2">
      <c r="F22" s="102"/>
      <c r="G22" s="102"/>
      <c r="H22" s="102"/>
      <c r="I22" s="102"/>
      <c r="J22" s="102"/>
      <c r="K22" s="102"/>
      <c r="L22" s="102"/>
      <c r="M22" s="102"/>
    </row>
    <row r="23" spans="6:13" x14ac:dyDescent="0.2">
      <c r="F23" s="102"/>
      <c r="G23" s="102"/>
      <c r="H23" s="102"/>
      <c r="I23" s="102"/>
      <c r="J23" s="102"/>
      <c r="K23" s="102"/>
      <c r="L23" s="102"/>
      <c r="M23" s="102"/>
    </row>
  </sheetData>
  <sheetProtection algorithmName="SHA-512" hashValue="VlF2SD7W+tVS2A2No8/Gw4L6paUxGf//Vm+5mRO2EptnE8rV+kJ1iZhd+KFUba+LAH/0Ta/Rrvt8DX4XNQJifw==" saltValue="qAC7Bm/8W2sbRZdGePBFUg==" spinCount="100000" sheet="1" objects="1" scenarios="1"/>
  <mergeCells count="6">
    <mergeCell ref="B14:D14"/>
    <mergeCell ref="B5:G5"/>
    <mergeCell ref="D7:F7"/>
    <mergeCell ref="D8:F8"/>
    <mergeCell ref="D9:F9"/>
    <mergeCell ref="D10:F10"/>
  </mergeCells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9"/>
  <sheetViews>
    <sheetView tabSelected="1" workbookViewId="0">
      <selection activeCell="C18" sqref="C18"/>
    </sheetView>
  </sheetViews>
  <sheetFormatPr defaultRowHeight="12.75" x14ac:dyDescent="0.2"/>
  <cols>
    <col min="1" max="1" width="2.85546875" style="52" customWidth="1"/>
    <col min="2" max="2" width="88.85546875" style="52" customWidth="1"/>
    <col min="3" max="3" width="26.7109375" style="52" customWidth="1"/>
    <col min="4" max="4" width="9.140625" style="52" customWidth="1"/>
    <col min="5" max="16384" width="9.140625" style="52"/>
  </cols>
  <sheetData>
    <row r="1" spans="1:11" s="32" customFormat="1" x14ac:dyDescent="0.25">
      <c r="A1" s="28"/>
      <c r="B1" s="29" t="s">
        <v>0</v>
      </c>
      <c r="C1" s="48"/>
      <c r="D1" s="31"/>
    </row>
    <row r="2" spans="1:11" s="32" customFormat="1" x14ac:dyDescent="0.25">
      <c r="A2" s="28"/>
      <c r="B2" s="29" t="s">
        <v>1</v>
      </c>
      <c r="C2" s="48"/>
      <c r="D2" s="31"/>
    </row>
    <row r="3" spans="1:11" s="32" customFormat="1" x14ac:dyDescent="0.25">
      <c r="A3" s="28"/>
      <c r="B3" s="29" t="s">
        <v>2</v>
      </c>
      <c r="C3" s="48"/>
      <c r="D3" s="31"/>
    </row>
    <row r="4" spans="1:11" s="32" customFormat="1" x14ac:dyDescent="0.25">
      <c r="A4" s="28"/>
      <c r="B4" s="29"/>
      <c r="C4" s="48"/>
      <c r="D4" s="31"/>
    </row>
    <row r="5" spans="1:11" s="32" customFormat="1" ht="16.5" customHeight="1" x14ac:dyDescent="0.25">
      <c r="A5" s="28"/>
      <c r="B5" s="195" t="s">
        <v>207</v>
      </c>
      <c r="C5" s="195"/>
      <c r="D5" s="31"/>
    </row>
    <row r="6" spans="1:11" ht="15.75" customHeight="1" thickBot="1" x14ac:dyDescent="0.25"/>
    <row r="7" spans="1:11" s="39" customFormat="1" ht="48.75" customHeight="1" x14ac:dyDescent="0.2">
      <c r="B7" s="79" t="s">
        <v>208</v>
      </c>
      <c r="C7" s="80" t="s">
        <v>209</v>
      </c>
    </row>
    <row r="8" spans="1:11" s="81" customFormat="1" ht="12.75" customHeight="1" x14ac:dyDescent="0.2">
      <c r="B8" s="82">
        <v>1</v>
      </c>
      <c r="C8" s="83">
        <v>2</v>
      </c>
    </row>
    <row r="9" spans="1:11" s="81" customFormat="1" ht="12.75" customHeight="1" x14ac:dyDescent="0.2">
      <c r="B9" s="88" t="s">
        <v>216</v>
      </c>
      <c r="C9" s="164">
        <f>'1_potres'!G85</f>
        <v>0</v>
      </c>
      <c r="D9" s="103"/>
      <c r="E9" s="103"/>
      <c r="F9" s="103"/>
      <c r="G9" s="103"/>
      <c r="H9" s="103"/>
      <c r="I9" s="103"/>
      <c r="J9" s="103"/>
      <c r="K9" s="103"/>
    </row>
    <row r="10" spans="1:11" s="39" customFormat="1" x14ac:dyDescent="0.2">
      <c r="B10" s="84" t="s">
        <v>217</v>
      </c>
      <c r="C10" s="164">
        <f>C11</f>
        <v>0</v>
      </c>
      <c r="D10" s="95"/>
      <c r="E10" s="95"/>
      <c r="F10" s="95"/>
      <c r="G10" s="95"/>
      <c r="H10" s="95"/>
      <c r="I10" s="95"/>
      <c r="J10" s="95"/>
      <c r="K10" s="95"/>
    </row>
    <row r="11" spans="1:11" s="39" customFormat="1" x14ac:dyDescent="0.2">
      <c r="B11" s="84" t="s">
        <v>210</v>
      </c>
      <c r="C11" s="164">
        <f>C12+C13</f>
        <v>0</v>
      </c>
      <c r="D11" s="95"/>
      <c r="E11" s="95"/>
      <c r="F11" s="95"/>
      <c r="G11" s="95"/>
      <c r="H11" s="95"/>
      <c r="I11" s="95"/>
      <c r="J11" s="95"/>
      <c r="K11" s="95"/>
    </row>
    <row r="12" spans="1:11" s="39" customFormat="1" x14ac:dyDescent="0.2">
      <c r="B12" s="85" t="s">
        <v>211</v>
      </c>
      <c r="C12" s="164">
        <f>'2_požar'!G99</f>
        <v>0</v>
      </c>
      <c r="D12" s="95"/>
      <c r="E12" s="95"/>
      <c r="F12" s="95"/>
      <c r="G12" s="95"/>
      <c r="H12" s="95"/>
      <c r="I12" s="95"/>
      <c r="J12" s="95"/>
      <c r="K12" s="95"/>
    </row>
    <row r="13" spans="1:11" s="39" customFormat="1" x14ac:dyDescent="0.2">
      <c r="B13" s="85" t="s">
        <v>212</v>
      </c>
      <c r="C13" s="164">
        <f>'2_požar'!G103</f>
        <v>0</v>
      </c>
      <c r="D13" s="95"/>
      <c r="E13" s="95"/>
      <c r="F13" s="95"/>
      <c r="G13" s="95"/>
      <c r="H13" s="95"/>
      <c r="I13" s="95"/>
      <c r="J13" s="95"/>
      <c r="K13" s="95"/>
    </row>
    <row r="14" spans="1:11" s="39" customFormat="1" x14ac:dyDescent="0.2">
      <c r="B14" s="84" t="s">
        <v>218</v>
      </c>
      <c r="C14" s="164">
        <f>'3_lom_stroja'!D18</f>
        <v>0</v>
      </c>
      <c r="D14" s="95"/>
      <c r="E14" s="95"/>
      <c r="F14" s="95"/>
      <c r="G14" s="95"/>
      <c r="H14" s="95"/>
      <c r="I14" s="95"/>
      <c r="J14" s="95"/>
      <c r="K14" s="95"/>
    </row>
    <row r="15" spans="1:11" s="39" customFormat="1" x14ac:dyDescent="0.2">
      <c r="B15" s="84" t="s">
        <v>219</v>
      </c>
      <c r="C15" s="164">
        <f>'4_krađa'!D23</f>
        <v>0</v>
      </c>
      <c r="D15" s="95"/>
      <c r="E15" s="95"/>
      <c r="F15" s="95"/>
      <c r="G15" s="95"/>
      <c r="H15" s="95"/>
      <c r="I15" s="95"/>
      <c r="J15" s="95"/>
      <c r="K15" s="95"/>
    </row>
    <row r="16" spans="1:11" s="39" customFormat="1" x14ac:dyDescent="0.2">
      <c r="B16" s="84" t="s">
        <v>220</v>
      </c>
      <c r="C16" s="164">
        <f>'5_lom_stakla'!E11</f>
        <v>0</v>
      </c>
      <c r="D16" s="95"/>
      <c r="E16" s="95"/>
      <c r="F16" s="95"/>
      <c r="G16" s="95"/>
      <c r="H16" s="95"/>
      <c r="I16" s="95"/>
      <c r="J16" s="95"/>
      <c r="K16" s="95"/>
    </row>
    <row r="17" spans="2:11" s="39" customFormat="1" x14ac:dyDescent="0.2">
      <c r="B17" s="84" t="s">
        <v>221</v>
      </c>
      <c r="C17" s="164">
        <f>'6_javna_odgovornost'!F14</f>
        <v>0</v>
      </c>
      <c r="D17" s="95"/>
      <c r="E17" s="95"/>
      <c r="F17" s="95"/>
      <c r="G17" s="95"/>
      <c r="H17" s="95"/>
      <c r="I17" s="95"/>
      <c r="J17" s="95"/>
      <c r="K17" s="95"/>
    </row>
    <row r="18" spans="2:11" customFormat="1" ht="15.75" customHeight="1" x14ac:dyDescent="0.25">
      <c r="B18" s="86" t="s">
        <v>213</v>
      </c>
      <c r="C18" s="104">
        <f>C9+C10+C14+C15+C16+C17</f>
        <v>0</v>
      </c>
      <c r="D18" s="102"/>
      <c r="E18" s="99"/>
      <c r="F18" s="99"/>
      <c r="G18" s="99"/>
      <c r="H18" s="99"/>
      <c r="I18" s="99"/>
      <c r="J18" s="99"/>
      <c r="K18" s="99"/>
    </row>
    <row r="19" spans="2:11" x14ac:dyDescent="0.2">
      <c r="C19" s="102"/>
      <c r="D19" s="102"/>
      <c r="E19" s="102"/>
      <c r="F19" s="102"/>
      <c r="G19" s="102"/>
      <c r="H19" s="102"/>
      <c r="I19" s="102"/>
      <c r="J19" s="102"/>
      <c r="K19" s="102"/>
    </row>
    <row r="20" spans="2:11" x14ac:dyDescent="0.2">
      <c r="C20" s="102"/>
      <c r="D20" s="102"/>
      <c r="E20" s="102"/>
      <c r="F20" s="102"/>
      <c r="G20" s="102"/>
      <c r="H20" s="102"/>
      <c r="I20" s="102"/>
      <c r="J20" s="102"/>
      <c r="K20" s="102"/>
    </row>
    <row r="21" spans="2:11" x14ac:dyDescent="0.2">
      <c r="C21" s="102"/>
      <c r="D21" s="102"/>
      <c r="E21" s="102"/>
      <c r="F21" s="102"/>
      <c r="G21" s="102"/>
      <c r="H21" s="102"/>
      <c r="I21" s="102"/>
      <c r="J21" s="102"/>
      <c r="K21" s="102"/>
    </row>
    <row r="22" spans="2:11" x14ac:dyDescent="0.2">
      <c r="C22" s="102"/>
      <c r="D22" s="102"/>
      <c r="E22" s="102"/>
      <c r="F22" s="102"/>
      <c r="G22" s="102"/>
      <c r="H22" s="102"/>
      <c r="I22" s="102"/>
      <c r="J22" s="102"/>
      <c r="K22" s="102"/>
    </row>
    <row r="23" spans="2:11" x14ac:dyDescent="0.2">
      <c r="C23" s="102"/>
      <c r="D23" s="102"/>
      <c r="E23" s="102"/>
      <c r="F23" s="102"/>
      <c r="G23" s="102"/>
      <c r="H23" s="102"/>
      <c r="I23" s="102"/>
      <c r="J23" s="102"/>
      <c r="K23" s="102"/>
    </row>
    <row r="24" spans="2:11" x14ac:dyDescent="0.2">
      <c r="C24" s="102"/>
      <c r="D24" s="102"/>
      <c r="E24" s="102"/>
      <c r="F24" s="102"/>
      <c r="G24" s="102"/>
      <c r="H24" s="102"/>
      <c r="I24" s="102"/>
      <c r="J24" s="102"/>
      <c r="K24" s="102"/>
    </row>
    <row r="25" spans="2:11" x14ac:dyDescent="0.2">
      <c r="C25" s="102"/>
      <c r="D25" s="102"/>
      <c r="E25" s="102"/>
      <c r="F25" s="102"/>
      <c r="G25" s="102"/>
      <c r="H25" s="102"/>
      <c r="I25" s="102"/>
      <c r="J25" s="102"/>
      <c r="K25" s="102"/>
    </row>
    <row r="26" spans="2:11" x14ac:dyDescent="0.2">
      <c r="C26" s="102"/>
      <c r="D26" s="102"/>
      <c r="E26" s="102"/>
      <c r="F26" s="102"/>
      <c r="G26" s="102"/>
      <c r="H26" s="102"/>
      <c r="I26" s="102"/>
      <c r="J26" s="102"/>
      <c r="K26" s="102"/>
    </row>
    <row r="27" spans="2:11" x14ac:dyDescent="0.2">
      <c r="C27" s="102"/>
      <c r="D27" s="102"/>
      <c r="E27" s="102"/>
      <c r="F27" s="102"/>
      <c r="G27" s="102"/>
      <c r="H27" s="102"/>
      <c r="I27" s="102"/>
      <c r="J27" s="102"/>
      <c r="K27" s="102"/>
    </row>
    <row r="28" spans="2:11" x14ac:dyDescent="0.2">
      <c r="C28" s="102"/>
      <c r="D28" s="102"/>
      <c r="E28" s="102"/>
      <c r="F28" s="102"/>
      <c r="G28" s="102"/>
      <c r="H28" s="102"/>
      <c r="I28" s="102"/>
      <c r="J28" s="102"/>
      <c r="K28" s="102"/>
    </row>
    <row r="29" spans="2:11" x14ac:dyDescent="0.2">
      <c r="C29" s="102"/>
      <c r="D29" s="102"/>
      <c r="E29" s="102"/>
      <c r="F29" s="102"/>
      <c r="G29" s="102"/>
      <c r="H29" s="102"/>
      <c r="I29" s="102"/>
      <c r="J29" s="102"/>
      <c r="K29" s="102"/>
    </row>
  </sheetData>
  <sheetProtection algorithmName="SHA-512" hashValue="xgGwuBxn80x/DfAiBZgInBX7Asta9ceQPvO8N5LUo3OnrMgieDrG1E+V/OGf8Nu9jJcI/U1hy76JUQlTTKMt2w==" saltValue="OMmshzJv0NcCptGajtqxmA==" spinCount="100000" sheet="1" objects="1" scenarios="1"/>
  <mergeCells count="1">
    <mergeCell ref="B5:C5"/>
  </mergeCells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1_potres</vt:lpstr>
      <vt:lpstr>2_požar</vt:lpstr>
      <vt:lpstr>3_lom_stroja</vt:lpstr>
      <vt:lpstr>4_krađa</vt:lpstr>
      <vt:lpstr>5_lom_stakla</vt:lpstr>
      <vt:lpstr>6_javna_odgovornost</vt:lpstr>
      <vt:lpstr>7_rekapitulacija</vt:lpstr>
      <vt:lpstr>'1_potres'!Podrucje_ispisa</vt:lpstr>
      <vt:lpstr>'3_lom_stroja'!Podrucje_ispisa</vt:lpstr>
      <vt:lpstr>'4_krađa'!Podrucje_ispisa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Joakim Filić</cp:lastModifiedBy>
  <cp:lastPrinted>2023-04-14T05:54:56Z</cp:lastPrinted>
  <dcterms:created xsi:type="dcterms:W3CDTF">2018-04-11T12:14:34Z</dcterms:created>
  <dcterms:modified xsi:type="dcterms:W3CDTF">2024-04-16T11:14:42Z</dcterms:modified>
</cp:coreProperties>
</file>